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Крос 5й клас" sheetId="1" r:id="rId1"/>
    <sheet name="Крос 3й клас" sheetId="2" r:id="rId2"/>
    <sheet name="Смуга 5й клас" sheetId="3" r:id="rId3"/>
    <sheet name="Смуга 3й клас" sheetId="4" r:id="rId4"/>
    <sheet name="Сумма 5й клас" sheetId="5" r:id="rId5"/>
    <sheet name="Сумма 3 клас" sheetId="6" r:id="rId6"/>
  </sheets>
  <definedNames/>
  <calcPr fullCalcOnLoad="1" refMode="R1C1"/>
</workbook>
</file>

<file path=xl/sharedStrings.xml><?xml version="1.0" encoding="utf-8"?>
<sst xmlns="http://schemas.openxmlformats.org/spreadsheetml/2006/main" count="205" uniqueCount="112">
  <si>
    <t>Параллельки</t>
  </si>
  <si>
    <t>Нептур</t>
  </si>
  <si>
    <t>МИКС</t>
  </si>
  <si>
    <t>МКС</t>
  </si>
  <si>
    <t>Сагарматха</t>
  </si>
  <si>
    <t>Робинзон</t>
  </si>
  <si>
    <t>Против ветра</t>
  </si>
  <si>
    <t>Пик Анаконды</t>
  </si>
  <si>
    <t>часть 3</t>
  </si>
  <si>
    <t>часть 2</t>
  </si>
  <si>
    <t>Время беговое</t>
  </si>
  <si>
    <t>Время старта</t>
  </si>
  <si>
    <t>Время финиша</t>
  </si>
  <si>
    <t>Превышение оптимального</t>
  </si>
  <si>
    <t>Превышение контрольного</t>
  </si>
  <si>
    <t>Отсидка</t>
  </si>
  <si>
    <t>Время с отсидкой</t>
  </si>
  <si>
    <t>Жерди</t>
  </si>
  <si>
    <t>Спуск пострадавшего</t>
  </si>
  <si>
    <t>Переправа</t>
  </si>
  <si>
    <t>часть 1</t>
  </si>
  <si>
    <t>Ориентирование А1</t>
  </si>
  <si>
    <t>Параллельки А2</t>
  </si>
  <si>
    <t>Определение расстояния А2</t>
  </si>
  <si>
    <t>Ориентирование Б1</t>
  </si>
  <si>
    <t>Определение расстояния Б2</t>
  </si>
  <si>
    <t>Параллельки Б2</t>
  </si>
  <si>
    <t>Постоянная времени</t>
  </si>
  <si>
    <t>Подъем пострадавшего</t>
  </si>
  <si>
    <t>Робинзон 2</t>
  </si>
  <si>
    <t>ЦТДЮ г.Прилуки</t>
  </si>
  <si>
    <t>Зоопарк</t>
  </si>
  <si>
    <t>Zeus Montes</t>
  </si>
  <si>
    <t>Шутки ради</t>
  </si>
  <si>
    <t>Скороходы</t>
  </si>
  <si>
    <t>"Оптимист" г.Житомир</t>
  </si>
  <si>
    <t>Навесная через яр</t>
  </si>
  <si>
    <t>Транспортировка пострадавшего</t>
  </si>
  <si>
    <t>Подъем + спуск</t>
  </si>
  <si>
    <t>Примечание</t>
  </si>
  <si>
    <t>Штрафные баллы во время</t>
  </si>
  <si>
    <t>Штрафы + превышение оптимального</t>
  </si>
  <si>
    <t>Сумма штрафных баллов</t>
  </si>
  <si>
    <t>Результат</t>
  </si>
  <si>
    <t>сняты за превышение КВ</t>
  </si>
  <si>
    <t>Прцент от результат лидера</t>
  </si>
  <si>
    <t>Суммарный штраф</t>
  </si>
  <si>
    <t>Сумма штрафов во времени</t>
  </si>
  <si>
    <t>Место</t>
  </si>
  <si>
    <t>заданное время пропущенных этапов</t>
  </si>
  <si>
    <t>Команда</t>
  </si>
  <si>
    <t>Сумма результатів</t>
  </si>
  <si>
    <t>Результат Кроспохід</t>
  </si>
  <si>
    <t>№ п/п</t>
  </si>
  <si>
    <t>"Мікс" Вінницька обл.</t>
  </si>
  <si>
    <t>Робінзон</t>
  </si>
  <si>
    <t>Проти вітру</t>
  </si>
  <si>
    <t>Пік Анаконди</t>
  </si>
  <si>
    <t>Час на дистанції</t>
  </si>
  <si>
    <t xml:space="preserve">Штрафний час </t>
  </si>
  <si>
    <t>Загальний час</t>
  </si>
  <si>
    <t>Місце</t>
  </si>
  <si>
    <t>I   (100%)</t>
  </si>
  <si>
    <t>II (172,25 %)</t>
  </si>
  <si>
    <t>4 (218,84%)</t>
  </si>
  <si>
    <t>6 (239,79 %)</t>
  </si>
  <si>
    <t>III (173,82 %)</t>
  </si>
  <si>
    <t>5 (232,98 %)</t>
  </si>
  <si>
    <t>7 ( 293,71 %)</t>
  </si>
  <si>
    <t>Результат Смуга перешкод</t>
  </si>
  <si>
    <t xml:space="preserve">I </t>
  </si>
  <si>
    <t>IIІ</t>
  </si>
  <si>
    <t>II</t>
  </si>
  <si>
    <t>Прилуки</t>
  </si>
  <si>
    <t>Біла Церква</t>
  </si>
  <si>
    <t>Zeus Mountes</t>
  </si>
  <si>
    <t xml:space="preserve">Житомир </t>
  </si>
  <si>
    <t>Скороходи</t>
  </si>
  <si>
    <t>I               (100 %)</t>
  </si>
  <si>
    <t>III         (259,82%)</t>
  </si>
  <si>
    <t>8          (516,07%)</t>
  </si>
  <si>
    <t>6               (483%)</t>
  </si>
  <si>
    <t>9          (517,85%)</t>
  </si>
  <si>
    <t>7          (502,67%)</t>
  </si>
  <si>
    <t>II          (180,35%)</t>
  </si>
  <si>
    <t>4          (477,67%)</t>
  </si>
  <si>
    <t>10        (566,94%)</t>
  </si>
  <si>
    <t>5          (482,14%)</t>
  </si>
  <si>
    <t>-</t>
  </si>
  <si>
    <t>сн</t>
  </si>
  <si>
    <t>I</t>
  </si>
  <si>
    <t>Секретар змагань_______________________    М.Науменко</t>
  </si>
  <si>
    <t>Головний суддя дистанції________________    І.Рудєв</t>
  </si>
  <si>
    <t>вязання вузлів</t>
  </si>
  <si>
    <t>навісна переправа через яр з постраждалим</t>
  </si>
  <si>
    <t>крутопохила переправа вниз</t>
  </si>
  <si>
    <t>підйом по вертикальних перилах+підйом постраждалого</t>
  </si>
  <si>
    <t>спуск по вертикальних перилах+спуск постраждалого</t>
  </si>
  <si>
    <t>підйом по схилу</t>
  </si>
  <si>
    <t>переправа через яр по вірьовці з поручнями</t>
  </si>
  <si>
    <t>колода</t>
  </si>
  <si>
    <t>Етапи</t>
  </si>
  <si>
    <t>Підсумковий протокол</t>
  </si>
  <si>
    <t>08 квітня 2012 року</t>
  </si>
  <si>
    <t>Дистанція „ Смуга перешкод”, 5-й клас</t>
  </si>
  <si>
    <t xml:space="preserve">Чемпіонат м. Києва з техніки пішохідного туризму </t>
  </si>
  <si>
    <t xml:space="preserve">КИЇВСЬКА МІСЬКА ФЕДЕРАЦІЯ СПОРТИВНОГО ТУРИЗМУ </t>
  </si>
  <si>
    <t>в'язання вузлів</t>
  </si>
  <si>
    <t>навісна переправа через яр</t>
  </si>
  <si>
    <t>траверс схилу</t>
  </si>
  <si>
    <t xml:space="preserve">спуск по вертикальних перилах </t>
  </si>
  <si>
    <t>Дистанція „ Смуга перешкод”, 3-й клас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</si>
</sst>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h:mm;@"/>
    <numFmt numFmtId="181" formatCode="h:mm:ss;@"/>
    <numFmt numFmtId="182" formatCode="0.000%"/>
    <numFmt numFmtId="183" formatCode="0.0%"/>
    <numFmt numFmtId="184" formatCode="_-* #,##0.000\ _г_р_н_._-;\-* #,##0.000\ _г_р_н_._-;_-* &quot;-&quot;??\ _г_р_н_._-;_-@_-"/>
    <numFmt numFmtId="185" formatCode="_-* #,##0.0\ _г_р_н_._-;\-* #,##0.0\ _г_р_н_._-;_-* &quot;-&quot;??\ _г_р_н_._-;_-@_-"/>
    <numFmt numFmtId="186" formatCode="_-* #,##0\ _г_р_н_._-;\-* #,##0\ _г_р_н_._-;_-* &quot;-&quot;??\ _г_р_н_._-;_-@_-"/>
  </numFmts>
  <fonts count="27">
    <font>
      <sz val="11"/>
      <color indexed="8"/>
      <name val="Calibri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180" fontId="0" fillId="0" borderId="10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9" xfId="0" applyBorder="1" applyAlignment="1">
      <alignment textRotation="90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/>
    </xf>
    <xf numFmtId="181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81" fontId="0" fillId="0" borderId="12" xfId="0" applyNumberFormat="1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9" fontId="0" fillId="0" borderId="0" xfId="56" applyFont="1" applyAlignment="1">
      <alignment/>
    </xf>
    <xf numFmtId="0" fontId="0" fillId="0" borderId="0" xfId="0" applyBorder="1" applyAlignment="1">
      <alignment/>
    </xf>
    <xf numFmtId="186" fontId="7" fillId="0" borderId="25" xfId="59" applyNumberFormat="1" applyFont="1" applyBorder="1" applyAlignment="1">
      <alignment horizontal="center"/>
    </xf>
    <xf numFmtId="0" fontId="8" fillId="0" borderId="0" xfId="52">
      <alignment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Border="1" applyAlignment="1">
      <alignment horizontal="left"/>
      <protection/>
    </xf>
    <xf numFmtId="0" fontId="8" fillId="0" borderId="0" xfId="52" applyBorder="1">
      <alignment/>
      <protection/>
    </xf>
    <xf numFmtId="0" fontId="1" fillId="0" borderId="0" xfId="52" applyFont="1" applyBorder="1" applyAlignment="1">
      <alignment horizontal="center" vertical="center" textRotation="88" wrapText="1"/>
      <protection/>
    </xf>
    <xf numFmtId="0" fontId="8" fillId="0" borderId="25" xfId="52" applyBorder="1" applyAlignment="1">
      <alignment horizontal="right"/>
      <protection/>
    </xf>
    <xf numFmtId="21" fontId="8" fillId="0" borderId="25" xfId="52" applyNumberFormat="1" applyBorder="1">
      <alignment/>
      <protection/>
    </xf>
    <xf numFmtId="0" fontId="8" fillId="0" borderId="30" xfId="52" applyFont="1" applyBorder="1">
      <alignment/>
      <protection/>
    </xf>
    <xf numFmtId="0" fontId="8" fillId="0" borderId="31" xfId="52" applyFont="1" applyBorder="1">
      <alignment/>
      <protection/>
    </xf>
    <xf numFmtId="0" fontId="8" fillId="0" borderId="32" xfId="52" applyFont="1" applyBorder="1">
      <alignment/>
      <protection/>
    </xf>
    <xf numFmtId="0" fontId="8" fillId="0" borderId="25" xfId="52" applyFont="1" applyBorder="1">
      <alignment/>
      <protection/>
    </xf>
    <xf numFmtId="0" fontId="8" fillId="0" borderId="25" xfId="52" applyBorder="1">
      <alignment/>
      <protection/>
    </xf>
    <xf numFmtId="0" fontId="8" fillId="0" borderId="30" xfId="52" applyBorder="1">
      <alignment/>
      <protection/>
    </xf>
    <xf numFmtId="0" fontId="8" fillId="0" borderId="31" xfId="52" applyBorder="1">
      <alignment/>
      <protection/>
    </xf>
    <xf numFmtId="0" fontId="3" fillId="0" borderId="25" xfId="52" applyFont="1" applyBorder="1">
      <alignment/>
      <protection/>
    </xf>
    <xf numFmtId="0" fontId="2" fillId="0" borderId="25" xfId="52" applyFont="1" applyBorder="1">
      <alignment/>
      <protection/>
    </xf>
    <xf numFmtId="0" fontId="8" fillId="0" borderId="25" xfId="52" applyFont="1" applyFill="1" applyBorder="1">
      <alignment/>
      <protection/>
    </xf>
    <xf numFmtId="0" fontId="8" fillId="0" borderId="33" xfId="52" applyBorder="1" applyAlignment="1">
      <alignment horizontal="right"/>
      <protection/>
    </xf>
    <xf numFmtId="21" fontId="8" fillId="0" borderId="33" xfId="52" applyNumberFormat="1" applyBorder="1">
      <alignment/>
      <protection/>
    </xf>
    <xf numFmtId="0" fontId="8" fillId="0" borderId="32" xfId="52" applyBorder="1">
      <alignment/>
      <protection/>
    </xf>
    <xf numFmtId="0" fontId="8" fillId="0" borderId="33" xfId="52" applyBorder="1">
      <alignment/>
      <protection/>
    </xf>
    <xf numFmtId="0" fontId="2" fillId="0" borderId="25" xfId="52" applyFont="1" applyBorder="1" applyAlignment="1">
      <alignment wrapText="1"/>
      <protection/>
    </xf>
    <xf numFmtId="0" fontId="1" fillId="0" borderId="25" xfId="52" applyFont="1" applyBorder="1" applyAlignment="1">
      <alignment horizontal="center" vertical="center" textRotation="88" wrapText="1"/>
      <protection/>
    </xf>
    <xf numFmtId="0" fontId="4" fillId="0" borderId="25" xfId="52" applyFont="1" applyBorder="1" applyAlignment="1">
      <alignment horizontal="center" vertical="center" textRotation="90" wrapText="1"/>
      <protection/>
    </xf>
    <xf numFmtId="0" fontId="1" fillId="0" borderId="30" xfId="52" applyFont="1" applyBorder="1" applyAlignment="1">
      <alignment horizontal="center" vertical="center" textRotation="90" wrapText="1"/>
      <protection/>
    </xf>
    <xf numFmtId="0" fontId="1" fillId="0" borderId="31" xfId="52" applyFont="1" applyBorder="1" applyAlignment="1">
      <alignment horizontal="center" vertical="center" textRotation="90" wrapText="1"/>
      <protection/>
    </xf>
    <xf numFmtId="0" fontId="1" fillId="0" borderId="32" xfId="52" applyFont="1" applyBorder="1" applyAlignment="1">
      <alignment horizontal="center" vertical="center" textRotation="90" wrapText="1"/>
      <protection/>
    </xf>
    <xf numFmtId="0" fontId="1" fillId="0" borderId="25" xfId="52" applyFont="1" applyBorder="1" applyAlignment="1">
      <alignment horizontal="center" vertical="center" textRotation="90" wrapText="1"/>
      <protection/>
    </xf>
    <xf numFmtId="0" fontId="1" fillId="0" borderId="25" xfId="52" applyFont="1" applyBorder="1" applyAlignment="1">
      <alignment vertical="center" textRotation="90" wrapText="1"/>
      <protection/>
    </xf>
    <xf numFmtId="0" fontId="1" fillId="0" borderId="34" xfId="52" applyFont="1" applyBorder="1" applyAlignment="1">
      <alignment horizontal="center" vertical="center" wrapText="1"/>
      <protection/>
    </xf>
    <xf numFmtId="0" fontId="1" fillId="0" borderId="25" xfId="52" applyFont="1" applyBorder="1" applyAlignment="1">
      <alignment horizontal="center" vertical="center" wrapText="1"/>
      <protection/>
    </xf>
    <xf numFmtId="0" fontId="1" fillId="0" borderId="25" xfId="52" applyFont="1" applyBorder="1" applyAlignment="1">
      <alignment horizontal="center" wrapText="1"/>
      <protection/>
    </xf>
    <xf numFmtId="0" fontId="1" fillId="0" borderId="28" xfId="52" applyFont="1" applyBorder="1" applyAlignment="1">
      <alignment horizontal="center" vertical="center" wrapText="1"/>
      <protection/>
    </xf>
    <xf numFmtId="0" fontId="1" fillId="0" borderId="26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left"/>
      <protection/>
    </xf>
    <xf numFmtId="0" fontId="8" fillId="0" borderId="0" xfId="52" applyFill="1" applyBorder="1">
      <alignment/>
      <protection/>
    </xf>
    <xf numFmtId="0" fontId="6" fillId="0" borderId="0" xfId="52" applyFont="1" applyBorder="1">
      <alignment/>
      <protection/>
    </xf>
    <xf numFmtId="10" fontId="7" fillId="0" borderId="25" xfId="52" applyNumberFormat="1" applyFont="1" applyBorder="1">
      <alignment/>
      <protection/>
    </xf>
    <xf numFmtId="21" fontId="5" fillId="0" borderId="25" xfId="52" applyNumberFormat="1" applyFont="1" applyBorder="1">
      <alignment/>
      <protection/>
    </xf>
    <xf numFmtId="0" fontId="6" fillId="0" borderId="25" xfId="52" applyFont="1" applyBorder="1">
      <alignment/>
      <protection/>
    </xf>
    <xf numFmtId="21" fontId="5" fillId="0" borderId="29" xfId="52" applyNumberFormat="1" applyFont="1" applyBorder="1">
      <alignment/>
      <protection/>
    </xf>
    <xf numFmtId="0" fontId="2" fillId="0" borderId="29" xfId="52" applyFont="1" applyBorder="1">
      <alignment/>
      <protection/>
    </xf>
    <xf numFmtId="0" fontId="7" fillId="0" borderId="33" xfId="52" applyFont="1" applyBorder="1">
      <alignment/>
      <protection/>
    </xf>
    <xf numFmtId="0" fontId="17" fillId="0" borderId="25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186" fontId="5" fillId="0" borderId="25" xfId="59" applyNumberFormat="1" applyFont="1" applyBorder="1" applyAlignment="1">
      <alignment horizontal="center"/>
    </xf>
    <xf numFmtId="21" fontId="8" fillId="0" borderId="32" xfId="52" applyNumberFormat="1" applyBorder="1" applyAlignment="1">
      <alignment/>
      <protection/>
    </xf>
    <xf numFmtId="0" fontId="8" fillId="0" borderId="30" xfId="52" applyBorder="1" applyAlignment="1">
      <alignment/>
      <protection/>
    </xf>
    <xf numFmtId="0" fontId="8" fillId="0" borderId="33" xfId="52" applyBorder="1" applyAlignment="1">
      <alignment/>
      <protection/>
    </xf>
    <xf numFmtId="0" fontId="8" fillId="0" borderId="25" xfId="52" applyBorder="1" applyAlignment="1">
      <alignment/>
      <protection/>
    </xf>
    <xf numFmtId="0" fontId="8" fillId="0" borderId="0" xfId="52" applyBorder="1" applyAlignment="1">
      <alignment/>
      <protection/>
    </xf>
    <xf numFmtId="0" fontId="8" fillId="0" borderId="0" xfId="52" applyAlignment="1">
      <alignment/>
      <protection/>
    </xf>
    <xf numFmtId="21" fontId="5" fillId="0" borderId="32" xfId="52" applyNumberFormat="1" applyFont="1" applyBorder="1" applyAlignment="1">
      <alignment/>
      <protection/>
    </xf>
    <xf numFmtId="0" fontId="5" fillId="0" borderId="31" xfId="52" applyFont="1" applyBorder="1" applyAlignment="1">
      <alignment/>
      <protection/>
    </xf>
    <xf numFmtId="0" fontId="5" fillId="0" borderId="30" xfId="52" applyFont="1" applyBorder="1" applyAlignment="1">
      <alignment/>
      <protection/>
    </xf>
    <xf numFmtId="0" fontId="5" fillId="0" borderId="25" xfId="52" applyFont="1" applyBorder="1" applyAlignment="1">
      <alignment/>
      <protection/>
    </xf>
    <xf numFmtId="0" fontId="5" fillId="0" borderId="32" xfId="52" applyFont="1" applyBorder="1" applyAlignment="1">
      <alignment/>
      <protection/>
    </xf>
    <xf numFmtId="0" fontId="5" fillId="0" borderId="29" xfId="52" applyFont="1" applyBorder="1" applyAlignment="1">
      <alignment/>
      <protection/>
    </xf>
    <xf numFmtId="9" fontId="7" fillId="0" borderId="29" xfId="52" applyNumberFormat="1" applyFont="1" applyBorder="1">
      <alignment/>
      <protection/>
    </xf>
    <xf numFmtId="0" fontId="0" fillId="0" borderId="0" xfId="0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1" fillId="0" borderId="25" xfId="0" applyFont="1" applyBorder="1" applyAlignment="1">
      <alignment horizontal="center" wrapText="1"/>
    </xf>
    <xf numFmtId="20" fontId="0" fillId="0" borderId="35" xfId="0" applyNumberFormat="1" applyBorder="1" applyAlignment="1">
      <alignment horizontal="center" vertical="center"/>
    </xf>
    <xf numFmtId="180" fontId="0" fillId="0" borderId="35" xfId="0" applyNumberFormat="1" applyBorder="1" applyAlignment="1">
      <alignment horizontal="center" vertical="center"/>
    </xf>
    <xf numFmtId="18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180" fontId="0" fillId="0" borderId="39" xfId="0" applyNumberFormat="1" applyBorder="1" applyAlignment="1">
      <alignment horizontal="center" vertical="center"/>
    </xf>
    <xf numFmtId="180" fontId="0" fillId="0" borderId="40" xfId="0" applyNumberFormat="1" applyBorder="1" applyAlignment="1">
      <alignment horizontal="center" vertical="center"/>
    </xf>
    <xf numFmtId="180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180" fontId="0" fillId="0" borderId="0" xfId="0" applyNumberFormat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180" fontId="0" fillId="0" borderId="45" xfId="0" applyNumberFormat="1" applyBorder="1" applyAlignment="1">
      <alignment horizontal="center" vertical="center"/>
    </xf>
    <xf numFmtId="180" fontId="0" fillId="0" borderId="46" xfId="0" applyNumberForma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180" fontId="0" fillId="0" borderId="48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52" applyFont="1" applyBorder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1" fillId="0" borderId="25" xfId="52" applyFont="1" applyBorder="1" applyAlignment="1">
      <alignment horizontal="center" vertical="center" wrapText="1"/>
      <protection/>
    </xf>
    <xf numFmtId="0" fontId="1" fillId="0" borderId="25" xfId="52" applyFont="1" applyBorder="1" applyAlignment="1">
      <alignment horizontal="center" vertical="center" textRotation="90" wrapText="1"/>
      <protection/>
    </xf>
    <xf numFmtId="0" fontId="1" fillId="0" borderId="29" xfId="52" applyFont="1" applyBorder="1" applyAlignment="1">
      <alignment horizontal="center" vertical="center" textRotation="88" wrapText="1"/>
      <protection/>
    </xf>
    <xf numFmtId="0" fontId="1" fillId="0" borderId="33" xfId="52" applyFont="1" applyBorder="1" applyAlignment="1">
      <alignment horizontal="center" vertical="center" textRotation="88" wrapText="1"/>
      <protection/>
    </xf>
    <xf numFmtId="0" fontId="1" fillId="0" borderId="25" xfId="52" applyFont="1" applyBorder="1" applyAlignment="1">
      <alignment horizontal="center" vertical="center" textRotation="88" wrapText="1"/>
      <protection/>
    </xf>
    <xf numFmtId="0" fontId="9" fillId="0" borderId="0" xfId="52" applyFont="1" applyAlignment="1">
      <alignment horizontal="left"/>
      <protection/>
    </xf>
    <xf numFmtId="10" fontId="0" fillId="0" borderId="25" xfId="0" applyNumberFormat="1" applyFont="1" applyBorder="1" applyAlignment="1">
      <alignment horizontal="center" vertical="center"/>
    </xf>
    <xf numFmtId="10" fontId="0" fillId="0" borderId="25" xfId="0" applyNumberFormat="1" applyFont="1" applyBorder="1" applyAlignment="1">
      <alignment horizontal="right"/>
    </xf>
    <xf numFmtId="10" fontId="0" fillId="0" borderId="25" xfId="0" applyNumberFormat="1" applyFont="1" applyBorder="1" applyAlignment="1">
      <alignment/>
    </xf>
    <xf numFmtId="10" fontId="5" fillId="0" borderId="25" xfId="56" applyNumberFormat="1" applyFont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14.28125" style="0" bestFit="1" customWidth="1"/>
    <col min="2" max="7" width="3.7109375" style="0" bestFit="1" customWidth="1"/>
    <col min="8" max="9" width="5.57421875" style="0" bestFit="1" customWidth="1"/>
    <col min="10" max="14" width="4.57421875" style="0" bestFit="1" customWidth="1"/>
    <col min="15" max="15" width="3.7109375" style="0" bestFit="1" customWidth="1"/>
    <col min="16" max="17" width="7.140625" style="0" bestFit="1" customWidth="1"/>
    <col min="18" max="18" width="3.7109375" style="0" bestFit="1" customWidth="1"/>
    <col min="19" max="19" width="4.00390625" style="0" bestFit="1" customWidth="1"/>
    <col min="20" max="20" width="6.00390625" style="0" bestFit="1" customWidth="1"/>
    <col min="21" max="21" width="7.421875" style="0" bestFit="1" customWidth="1"/>
    <col min="22" max="25" width="4.57421875" style="0" bestFit="1" customWidth="1"/>
    <col min="26" max="27" width="4.57421875" style="0" customWidth="1"/>
    <col min="28" max="29" width="7.140625" style="0" bestFit="1" customWidth="1"/>
    <col min="30" max="33" width="3.7109375" style="0" customWidth="1"/>
    <col min="34" max="35" width="5.57421875" style="0" bestFit="1" customWidth="1"/>
    <col min="36" max="37" width="4.57421875" style="0" bestFit="1" customWidth="1"/>
    <col min="38" max="38" width="4.57421875" style="0" customWidth="1"/>
    <col min="39" max="40" width="4.57421875" style="0" bestFit="1" customWidth="1"/>
    <col min="41" max="41" width="4.57421875" style="0" hidden="1" customWidth="1"/>
    <col min="42" max="43" width="5.00390625" style="0" hidden="1" customWidth="1"/>
    <col min="44" max="44" width="5.00390625" style="0" bestFit="1" customWidth="1"/>
    <col min="45" max="46" width="8.140625" style="0" bestFit="1" customWidth="1"/>
    <col min="47" max="47" width="5.57421875" style="0" bestFit="1" customWidth="1"/>
    <col min="48" max="48" width="4.57421875" style="0" bestFit="1" customWidth="1"/>
    <col min="49" max="49" width="5.57421875" style="2" bestFit="1" customWidth="1"/>
    <col min="50" max="50" width="3.7109375" style="2" bestFit="1" customWidth="1"/>
    <col min="51" max="51" width="9.140625" style="1" customWidth="1"/>
  </cols>
  <sheetData>
    <row r="1" spans="1:51" ht="15.75" thickBot="1">
      <c r="A1" s="26"/>
      <c r="B1" s="151" t="s">
        <v>20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54" t="s">
        <v>9</v>
      </c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6"/>
      <c r="AD1" s="151" t="s">
        <v>8</v>
      </c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3"/>
      <c r="AU1" s="14"/>
      <c r="AV1" s="15"/>
      <c r="AW1" s="16"/>
      <c r="AX1" s="16"/>
      <c r="AY1" s="17"/>
    </row>
    <row r="2" spans="1:51" ht="193.5" thickBot="1">
      <c r="A2" s="29"/>
      <c r="B2" s="22" t="s">
        <v>21</v>
      </c>
      <c r="C2" s="23" t="s">
        <v>22</v>
      </c>
      <c r="D2" s="24" t="s">
        <v>23</v>
      </c>
      <c r="E2" s="23" t="s">
        <v>24</v>
      </c>
      <c r="F2" s="23" t="s">
        <v>25</v>
      </c>
      <c r="G2" s="23" t="s">
        <v>26</v>
      </c>
      <c r="H2" s="22" t="s">
        <v>11</v>
      </c>
      <c r="I2" s="23" t="s">
        <v>12</v>
      </c>
      <c r="J2" s="23" t="s">
        <v>10</v>
      </c>
      <c r="K2" s="23" t="s">
        <v>15</v>
      </c>
      <c r="L2" s="23" t="s">
        <v>16</v>
      </c>
      <c r="M2" s="23" t="s">
        <v>13</v>
      </c>
      <c r="N2" s="23" t="s">
        <v>14</v>
      </c>
      <c r="O2" s="22" t="s">
        <v>46</v>
      </c>
      <c r="P2" s="23" t="s">
        <v>40</v>
      </c>
      <c r="Q2" s="25" t="s">
        <v>41</v>
      </c>
      <c r="R2" s="22" t="s">
        <v>17</v>
      </c>
      <c r="S2" s="23" t="s">
        <v>19</v>
      </c>
      <c r="T2" s="22" t="s">
        <v>11</v>
      </c>
      <c r="U2" s="23" t="s">
        <v>12</v>
      </c>
      <c r="V2" s="23" t="s">
        <v>10</v>
      </c>
      <c r="W2" s="23" t="s">
        <v>15</v>
      </c>
      <c r="X2" s="23" t="s">
        <v>16</v>
      </c>
      <c r="Y2" s="23" t="s">
        <v>13</v>
      </c>
      <c r="Z2" s="23" t="s">
        <v>14</v>
      </c>
      <c r="AA2" s="22" t="s">
        <v>46</v>
      </c>
      <c r="AB2" s="23" t="s">
        <v>40</v>
      </c>
      <c r="AC2" s="25" t="s">
        <v>41</v>
      </c>
      <c r="AD2" s="22" t="s">
        <v>0</v>
      </c>
      <c r="AE2" s="23" t="s">
        <v>28</v>
      </c>
      <c r="AF2" s="23" t="s">
        <v>18</v>
      </c>
      <c r="AG2" s="23" t="s">
        <v>39</v>
      </c>
      <c r="AH2" s="141" t="s">
        <v>11</v>
      </c>
      <c r="AI2" s="142" t="s">
        <v>12</v>
      </c>
      <c r="AJ2" s="142" t="s">
        <v>10</v>
      </c>
      <c r="AK2" s="142" t="s">
        <v>15</v>
      </c>
      <c r="AL2" s="142" t="s">
        <v>49</v>
      </c>
      <c r="AM2" s="142" t="s">
        <v>16</v>
      </c>
      <c r="AN2" s="142" t="s">
        <v>13</v>
      </c>
      <c r="AO2" s="23" t="s">
        <v>14</v>
      </c>
      <c r="AP2" s="22"/>
      <c r="AQ2" s="25"/>
      <c r="AR2" s="22" t="s">
        <v>46</v>
      </c>
      <c r="AS2" s="23" t="s">
        <v>40</v>
      </c>
      <c r="AT2" s="25" t="s">
        <v>41</v>
      </c>
      <c r="AU2" s="52" t="s">
        <v>47</v>
      </c>
      <c r="AV2" s="53" t="s">
        <v>27</v>
      </c>
      <c r="AW2" s="53" t="s">
        <v>43</v>
      </c>
      <c r="AX2" s="53" t="s">
        <v>48</v>
      </c>
      <c r="AY2" s="17" t="s">
        <v>45</v>
      </c>
    </row>
    <row r="3" spans="1:51" ht="15">
      <c r="A3" s="26" t="s">
        <v>1</v>
      </c>
      <c r="B3" s="3">
        <v>0</v>
      </c>
      <c r="C3" s="4">
        <v>20</v>
      </c>
      <c r="D3" s="4">
        <v>6</v>
      </c>
      <c r="E3" s="4">
        <v>0</v>
      </c>
      <c r="F3" s="4">
        <v>6</v>
      </c>
      <c r="G3" s="4">
        <v>0</v>
      </c>
      <c r="H3" s="18">
        <v>0.48125</v>
      </c>
      <c r="I3" s="5">
        <v>0.5125000000000001</v>
      </c>
      <c r="J3" s="5">
        <f aca="true" t="shared" si="0" ref="J3:J9">I3-H3</f>
        <v>0.031250000000000056</v>
      </c>
      <c r="K3" s="5">
        <v>0</v>
      </c>
      <c r="L3" s="5">
        <f aca="true" t="shared" si="1" ref="L3:L9">J3-K3</f>
        <v>0.031250000000000056</v>
      </c>
      <c r="M3" s="5">
        <f aca="true" t="shared" si="2" ref="M3:M9">IF(L3&lt;TIME(0,45,0),TIME(0,0,0),L3-TIME(0,45,0))</f>
        <v>5.551115123125783E-17</v>
      </c>
      <c r="N3" s="5">
        <f aca="true" t="shared" si="3" ref="N3:N9">IF(L3&lt;=TIME(1,0,0),TIME(0,0,0),L3-TIME(1,0,0))</f>
        <v>0</v>
      </c>
      <c r="O3" s="30">
        <f aca="true" t="shared" si="4" ref="O3:O9">SUM(B3:G3)</f>
        <v>32</v>
      </c>
      <c r="P3" s="35">
        <f aca="true" t="shared" si="5" ref="P3:P9">O3*TIME(0,0,30)</f>
        <v>0.011111111111111112</v>
      </c>
      <c r="Q3" s="38">
        <f aca="true" t="shared" si="6" ref="Q3:Q9">P3+M3</f>
        <v>0.011111111111111167</v>
      </c>
      <c r="R3" s="9">
        <v>23</v>
      </c>
      <c r="S3" s="10">
        <v>24</v>
      </c>
      <c r="T3" s="18">
        <v>0.5145833333333333</v>
      </c>
      <c r="U3" s="5">
        <v>0.5944444444444444</v>
      </c>
      <c r="V3" s="5">
        <f aca="true" t="shared" si="7" ref="V3:V9">U3-T3</f>
        <v>0.07986111111111116</v>
      </c>
      <c r="W3" s="5">
        <v>0</v>
      </c>
      <c r="X3" s="5">
        <f aca="true" t="shared" si="8" ref="X3:X9">V3-W3</f>
        <v>0.07986111111111116</v>
      </c>
      <c r="Y3" s="5">
        <f aca="true" t="shared" si="9" ref="Y3:Y9">IF(X3&lt;TIME(1,20,0),TIME(0,0,0),X3-TIME(1,20,0))</f>
        <v>0.024305555555555608</v>
      </c>
      <c r="Z3" s="5">
        <f aca="true" t="shared" si="10" ref="Z3:Z9">IF(X3&lt;TIME(2,0,0),TIME(0,0,0),X3-TIME(2,0,0))</f>
        <v>0</v>
      </c>
      <c r="AA3" s="30">
        <f aca="true" t="shared" si="11" ref="AA3:AA9">SUM(R3:S3)</f>
        <v>47</v>
      </c>
      <c r="AB3" s="35">
        <f aca="true" t="shared" si="12" ref="AB3:AB9">AA3*TIME(0,0,30)</f>
        <v>0.016319444444444445</v>
      </c>
      <c r="AC3" s="38">
        <f aca="true" t="shared" si="13" ref="AC3:AC9">AB3+Y3</f>
        <v>0.04062500000000005</v>
      </c>
      <c r="AD3" s="51">
        <v>0</v>
      </c>
      <c r="AE3" s="45">
        <v>136</v>
      </c>
      <c r="AF3" s="45">
        <v>35</v>
      </c>
      <c r="AG3" s="135"/>
      <c r="AH3" s="144">
        <v>0.6069444444444444</v>
      </c>
      <c r="AI3" s="145">
        <v>0.7097222222222223</v>
      </c>
      <c r="AJ3" s="145">
        <f aca="true" t="shared" si="14" ref="AJ3:AJ9">AI3-AH3</f>
        <v>0.10277777777777786</v>
      </c>
      <c r="AK3" s="146">
        <v>0.005555555555555556</v>
      </c>
      <c r="AL3" s="146">
        <v>0</v>
      </c>
      <c r="AM3" s="146">
        <f>AJ3-AK3</f>
        <v>0.09722222222222231</v>
      </c>
      <c r="AN3" s="147">
        <f aca="true" t="shared" si="15" ref="AN3:AN9">IF(AM3&lt;TIME(1,45,0),TIME(0,0,0),AM3-TIME(1,45,0))</f>
        <v>0.024305555555555636</v>
      </c>
      <c r="AO3" s="138">
        <f aca="true" t="shared" si="16" ref="AO3:AO9">IF(AM3&lt;TIME(2,30,0),TIME(0,0,0),AM3-TIME(2,30,0))</f>
        <v>0</v>
      </c>
      <c r="AP3" s="41"/>
      <c r="AQ3" s="42">
        <f aca="true" t="shared" si="17" ref="AQ3:AQ9">AP3*IF(AO3&lt;&gt;0,1,0)</f>
        <v>0</v>
      </c>
      <c r="AR3" s="30">
        <f aca="true" t="shared" si="18" ref="AR3:AR9">SUM(AD3:AG3)+AQ3</f>
        <v>171</v>
      </c>
      <c r="AS3" s="35">
        <f aca="true" t="shared" si="19" ref="AS3:AS9">AR3*TIME(0,0,30)</f>
        <v>0.059375000000000004</v>
      </c>
      <c r="AT3" s="35">
        <f aca="true" t="shared" si="20" ref="AT3:AT9">AS3+AN3</f>
        <v>0.08368055555555565</v>
      </c>
      <c r="AU3" s="43">
        <f aca="true" t="shared" si="21" ref="AU3:AU9">Q3+AC3+AT3</f>
        <v>0.13541666666666685</v>
      </c>
      <c r="AV3" s="44">
        <v>0.11944444444444445</v>
      </c>
      <c r="AW3" s="44">
        <f aca="true" t="shared" si="22" ref="AW3:AW9">AV3+AU3</f>
        <v>0.2548611111111113</v>
      </c>
      <c r="AX3" s="45">
        <v>1</v>
      </c>
      <c r="AY3" s="46">
        <f>AW3/AW3</f>
        <v>1</v>
      </c>
    </row>
    <row r="4" spans="1:51" ht="15">
      <c r="A4" s="27" t="s">
        <v>5</v>
      </c>
      <c r="B4" s="3">
        <v>0</v>
      </c>
      <c r="C4" s="4">
        <v>0</v>
      </c>
      <c r="D4" s="4">
        <v>6</v>
      </c>
      <c r="E4" s="4">
        <v>6</v>
      </c>
      <c r="F4" s="4">
        <v>0</v>
      </c>
      <c r="G4" s="4">
        <v>0</v>
      </c>
      <c r="H4" s="18">
        <v>0.5437500000000001</v>
      </c>
      <c r="I4" s="5">
        <v>0.5708333333333333</v>
      </c>
      <c r="J4" s="5">
        <f t="shared" si="0"/>
        <v>0.027083333333333237</v>
      </c>
      <c r="K4" s="5">
        <v>0</v>
      </c>
      <c r="L4" s="5">
        <f t="shared" si="1"/>
        <v>0.027083333333333237</v>
      </c>
      <c r="M4" s="5">
        <f t="shared" si="2"/>
        <v>0</v>
      </c>
      <c r="N4" s="5">
        <f t="shared" si="3"/>
        <v>0</v>
      </c>
      <c r="O4" s="30">
        <f t="shared" si="4"/>
        <v>12</v>
      </c>
      <c r="P4" s="35">
        <f t="shared" si="5"/>
        <v>0.004166666666666667</v>
      </c>
      <c r="Q4" s="38">
        <f t="shared" si="6"/>
        <v>0.004166666666666667</v>
      </c>
      <c r="R4" s="9">
        <v>3</v>
      </c>
      <c r="S4" s="10">
        <v>12</v>
      </c>
      <c r="T4" s="18">
        <v>0.5826388888888888</v>
      </c>
      <c r="U4" s="5">
        <v>0.6548611111111111</v>
      </c>
      <c r="V4" s="5">
        <f t="shared" si="7"/>
        <v>0.0722222222222223</v>
      </c>
      <c r="W4" s="5">
        <v>0</v>
      </c>
      <c r="X4" s="5">
        <f t="shared" si="8"/>
        <v>0.0722222222222223</v>
      </c>
      <c r="Y4" s="5">
        <f t="shared" si="9"/>
        <v>0.016666666666666746</v>
      </c>
      <c r="Z4" s="5">
        <f t="shared" si="10"/>
        <v>0</v>
      </c>
      <c r="AA4" s="30">
        <f t="shared" si="11"/>
        <v>15</v>
      </c>
      <c r="AB4" s="35">
        <f t="shared" si="12"/>
        <v>0.005208333333333334</v>
      </c>
      <c r="AC4" s="38">
        <f t="shared" si="13"/>
        <v>0.021875000000000082</v>
      </c>
      <c r="AD4" s="9">
        <v>140</v>
      </c>
      <c r="AE4" s="10">
        <v>220</v>
      </c>
      <c r="AF4" s="10">
        <v>220</v>
      </c>
      <c r="AG4" s="136"/>
      <c r="AH4" s="148">
        <v>0.6576388888888889</v>
      </c>
      <c r="AI4" s="13">
        <v>0.7770833333333332</v>
      </c>
      <c r="AJ4" s="13">
        <f t="shared" si="14"/>
        <v>0.11944444444444435</v>
      </c>
      <c r="AK4" s="5">
        <v>0.012499999999999999</v>
      </c>
      <c r="AL4" s="5">
        <v>0</v>
      </c>
      <c r="AM4" s="143">
        <f aca="true" t="shared" si="23" ref="AM4:AM9">AJ4-AK4</f>
        <v>0.10694444444444436</v>
      </c>
      <c r="AN4" s="149">
        <f t="shared" si="15"/>
        <v>0.034027777777777685</v>
      </c>
      <c r="AO4" s="139">
        <f t="shared" si="16"/>
        <v>0.0027777777777776846</v>
      </c>
      <c r="AP4" s="3"/>
      <c r="AQ4" s="32">
        <f t="shared" si="17"/>
        <v>0</v>
      </c>
      <c r="AR4" s="30">
        <f t="shared" si="18"/>
        <v>580</v>
      </c>
      <c r="AS4" s="35">
        <f t="shared" si="19"/>
        <v>0.2013888888888889</v>
      </c>
      <c r="AT4" s="35">
        <f t="shared" si="20"/>
        <v>0.23541666666666658</v>
      </c>
      <c r="AU4" s="18">
        <f t="shared" si="21"/>
        <v>0.26145833333333335</v>
      </c>
      <c r="AV4" s="5">
        <v>0.11944444444444445</v>
      </c>
      <c r="AW4" s="5">
        <f t="shared" si="22"/>
        <v>0.3809027777777778</v>
      </c>
      <c r="AX4" s="10">
        <v>3</v>
      </c>
      <c r="AY4" s="19">
        <f aca="true" t="shared" si="24" ref="AY4:AY9">AW4/$AW$3</f>
        <v>1.494550408719345</v>
      </c>
    </row>
    <row r="5" spans="1:51" ht="15">
      <c r="A5" s="27" t="s">
        <v>7</v>
      </c>
      <c r="B5" s="3">
        <v>0</v>
      </c>
      <c r="C5" s="4">
        <v>0</v>
      </c>
      <c r="D5" s="4">
        <v>6</v>
      </c>
      <c r="E5" s="4">
        <v>12</v>
      </c>
      <c r="F5" s="4">
        <v>0</v>
      </c>
      <c r="G5" s="4">
        <v>0</v>
      </c>
      <c r="H5" s="18">
        <v>0.5750000000000001</v>
      </c>
      <c r="I5" s="5">
        <v>0.6048611111111112</v>
      </c>
      <c r="J5" s="5">
        <f t="shared" si="0"/>
        <v>0.029861111111111116</v>
      </c>
      <c r="K5" s="5">
        <v>0</v>
      </c>
      <c r="L5" s="5">
        <f t="shared" si="1"/>
        <v>0.029861111111111116</v>
      </c>
      <c r="M5" s="5">
        <f t="shared" si="2"/>
        <v>0</v>
      </c>
      <c r="N5" s="5">
        <f t="shared" si="3"/>
        <v>0</v>
      </c>
      <c r="O5" s="30">
        <f t="shared" si="4"/>
        <v>18</v>
      </c>
      <c r="P5" s="35">
        <f t="shared" si="5"/>
        <v>0.00625</v>
      </c>
      <c r="Q5" s="38">
        <f t="shared" si="6"/>
        <v>0.00625</v>
      </c>
      <c r="R5" s="9">
        <v>41</v>
      </c>
      <c r="S5" s="10">
        <v>106</v>
      </c>
      <c r="T5" s="18">
        <v>0.6194444444444445</v>
      </c>
      <c r="U5" s="5">
        <v>0.6979166666666666</v>
      </c>
      <c r="V5" s="5">
        <f t="shared" si="7"/>
        <v>0.07847222222222217</v>
      </c>
      <c r="W5" s="5">
        <v>0</v>
      </c>
      <c r="X5" s="5">
        <f t="shared" si="8"/>
        <v>0.07847222222222217</v>
      </c>
      <c r="Y5" s="5">
        <f t="shared" si="9"/>
        <v>0.022916666666666613</v>
      </c>
      <c r="Z5" s="5">
        <f t="shared" si="10"/>
        <v>0</v>
      </c>
      <c r="AA5" s="30">
        <f t="shared" si="11"/>
        <v>147</v>
      </c>
      <c r="AB5" s="35">
        <f t="shared" si="12"/>
        <v>0.051041666666666666</v>
      </c>
      <c r="AC5" s="38">
        <f t="shared" si="13"/>
        <v>0.07395833333333328</v>
      </c>
      <c r="AD5" s="9">
        <v>140</v>
      </c>
      <c r="AE5" s="10">
        <v>204</v>
      </c>
      <c r="AF5" s="10">
        <v>85</v>
      </c>
      <c r="AG5" s="136"/>
      <c r="AH5" s="148">
        <v>0.7020833333333334</v>
      </c>
      <c r="AI5" s="13">
        <v>0.811111111111111</v>
      </c>
      <c r="AJ5" s="13">
        <f t="shared" si="14"/>
        <v>0.10902777777777761</v>
      </c>
      <c r="AK5" s="5">
        <v>0.0062499999999999995</v>
      </c>
      <c r="AL5" s="5">
        <v>0</v>
      </c>
      <c r="AM5" s="143">
        <f t="shared" si="23"/>
        <v>0.1027777777777776</v>
      </c>
      <c r="AN5" s="149">
        <f t="shared" si="15"/>
        <v>0.029861111111110936</v>
      </c>
      <c r="AO5" s="139">
        <f t="shared" si="16"/>
        <v>0</v>
      </c>
      <c r="AP5" s="3"/>
      <c r="AQ5" s="32">
        <f t="shared" si="17"/>
        <v>0</v>
      </c>
      <c r="AR5" s="30">
        <f t="shared" si="18"/>
        <v>429</v>
      </c>
      <c r="AS5" s="35">
        <f t="shared" si="19"/>
        <v>0.14895833333333333</v>
      </c>
      <c r="AT5" s="35">
        <f t="shared" si="20"/>
        <v>0.17881944444444425</v>
      </c>
      <c r="AU5" s="18">
        <f t="shared" si="21"/>
        <v>0.2590277777777775</v>
      </c>
      <c r="AV5" s="5">
        <v>0.11944444444444445</v>
      </c>
      <c r="AW5" s="5">
        <f t="shared" si="22"/>
        <v>0.378472222222222</v>
      </c>
      <c r="AX5" s="10">
        <v>2</v>
      </c>
      <c r="AY5" s="19">
        <f t="shared" si="24"/>
        <v>1.4850136239781995</v>
      </c>
    </row>
    <row r="6" spans="1:51" ht="15">
      <c r="A6" s="27" t="s">
        <v>2</v>
      </c>
      <c r="B6" s="3">
        <v>0</v>
      </c>
      <c r="C6" s="4">
        <v>0</v>
      </c>
      <c r="D6" s="4">
        <v>0</v>
      </c>
      <c r="E6" s="4">
        <v>12</v>
      </c>
      <c r="F6" s="4">
        <v>0</v>
      </c>
      <c r="G6" s="4">
        <v>0</v>
      </c>
      <c r="H6" s="18">
        <v>0.5</v>
      </c>
      <c r="I6" s="5">
        <v>0.525</v>
      </c>
      <c r="J6" s="5">
        <f t="shared" si="0"/>
        <v>0.025000000000000022</v>
      </c>
      <c r="K6" s="5">
        <v>0</v>
      </c>
      <c r="L6" s="5">
        <f t="shared" si="1"/>
        <v>0.025000000000000022</v>
      </c>
      <c r="M6" s="5">
        <f t="shared" si="2"/>
        <v>0</v>
      </c>
      <c r="N6" s="5">
        <f t="shared" si="3"/>
        <v>0</v>
      </c>
      <c r="O6" s="30">
        <f t="shared" si="4"/>
        <v>12</v>
      </c>
      <c r="P6" s="35">
        <f t="shared" si="5"/>
        <v>0.004166666666666667</v>
      </c>
      <c r="Q6" s="38">
        <f t="shared" si="6"/>
        <v>0.004166666666666667</v>
      </c>
      <c r="R6" s="9">
        <v>14</v>
      </c>
      <c r="S6" s="10">
        <v>51</v>
      </c>
      <c r="T6" s="18">
        <v>0.5284722222222222</v>
      </c>
      <c r="U6" s="5">
        <v>0.5895833333333333</v>
      </c>
      <c r="V6" s="5">
        <f t="shared" si="7"/>
        <v>0.061111111111111116</v>
      </c>
      <c r="W6" s="5">
        <v>0</v>
      </c>
      <c r="X6" s="5">
        <f t="shared" si="8"/>
        <v>0.061111111111111116</v>
      </c>
      <c r="Y6" s="5">
        <f t="shared" si="9"/>
        <v>0.005555555555555564</v>
      </c>
      <c r="Z6" s="5">
        <f t="shared" si="10"/>
        <v>0</v>
      </c>
      <c r="AA6" s="30">
        <f t="shared" si="11"/>
        <v>65</v>
      </c>
      <c r="AB6" s="35">
        <f t="shared" si="12"/>
        <v>0.022569444444444444</v>
      </c>
      <c r="AC6" s="38">
        <f t="shared" si="13"/>
        <v>0.028125000000000008</v>
      </c>
      <c r="AD6" s="9">
        <v>140</v>
      </c>
      <c r="AE6" s="10">
        <v>220</v>
      </c>
      <c r="AF6" s="10">
        <v>220</v>
      </c>
      <c r="AG6" s="136">
        <v>10</v>
      </c>
      <c r="AH6" s="148">
        <v>0.5930555555555556</v>
      </c>
      <c r="AI6" s="13">
        <v>0.7180555555555556</v>
      </c>
      <c r="AJ6" s="13">
        <f t="shared" si="14"/>
        <v>0.125</v>
      </c>
      <c r="AK6" s="5">
        <v>0</v>
      </c>
      <c r="AL6" s="5">
        <v>0</v>
      </c>
      <c r="AM6" s="143">
        <f t="shared" si="23"/>
        <v>0.125</v>
      </c>
      <c r="AN6" s="149">
        <f t="shared" si="15"/>
        <v>0.05208333333333333</v>
      </c>
      <c r="AO6" s="139">
        <f t="shared" si="16"/>
        <v>0.02083333333333333</v>
      </c>
      <c r="AP6" s="3"/>
      <c r="AQ6" s="32">
        <f t="shared" si="17"/>
        <v>0</v>
      </c>
      <c r="AR6" s="30">
        <f t="shared" si="18"/>
        <v>590</v>
      </c>
      <c r="AS6" s="35">
        <f t="shared" si="19"/>
        <v>0.20486111111111113</v>
      </c>
      <c r="AT6" s="35">
        <f t="shared" si="20"/>
        <v>0.2569444444444445</v>
      </c>
      <c r="AU6" s="18">
        <f t="shared" si="21"/>
        <v>0.28923611111111114</v>
      </c>
      <c r="AV6" s="5">
        <v>0.11944444444444445</v>
      </c>
      <c r="AW6" s="5">
        <f t="shared" si="22"/>
        <v>0.4086805555555556</v>
      </c>
      <c r="AX6" s="10">
        <v>4</v>
      </c>
      <c r="AY6" s="19">
        <f t="shared" si="24"/>
        <v>1.603542234332424</v>
      </c>
    </row>
    <row r="7" spans="1:51" ht="15">
      <c r="A7" s="27" t="s">
        <v>6</v>
      </c>
      <c r="B7" s="3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18">
        <v>0.5590277777777778</v>
      </c>
      <c r="I7" s="5">
        <v>0.5895833333333333</v>
      </c>
      <c r="J7" s="5">
        <f t="shared" si="0"/>
        <v>0.030555555555555558</v>
      </c>
      <c r="K7" s="5">
        <v>0</v>
      </c>
      <c r="L7" s="5">
        <f t="shared" si="1"/>
        <v>0.030555555555555558</v>
      </c>
      <c r="M7" s="5">
        <f t="shared" si="2"/>
        <v>0</v>
      </c>
      <c r="N7" s="5">
        <f t="shared" si="3"/>
        <v>0</v>
      </c>
      <c r="O7" s="30">
        <f t="shared" si="4"/>
        <v>0</v>
      </c>
      <c r="P7" s="35">
        <f t="shared" si="5"/>
        <v>0</v>
      </c>
      <c r="Q7" s="38">
        <f t="shared" si="6"/>
        <v>0</v>
      </c>
      <c r="R7" s="9">
        <v>28</v>
      </c>
      <c r="S7" s="10">
        <v>62</v>
      </c>
      <c r="T7" s="18">
        <v>0.6013888888888889</v>
      </c>
      <c r="U7" s="5">
        <v>0.6729166666666666</v>
      </c>
      <c r="V7" s="5">
        <f t="shared" si="7"/>
        <v>0.07152777777777775</v>
      </c>
      <c r="W7" s="5">
        <v>0</v>
      </c>
      <c r="X7" s="5">
        <f t="shared" si="8"/>
        <v>0.07152777777777775</v>
      </c>
      <c r="Y7" s="5">
        <f t="shared" si="9"/>
        <v>0.015972222222222193</v>
      </c>
      <c r="Z7" s="5">
        <f t="shared" si="10"/>
        <v>0</v>
      </c>
      <c r="AA7" s="30">
        <f t="shared" si="11"/>
        <v>90</v>
      </c>
      <c r="AB7" s="35">
        <f t="shared" si="12"/>
        <v>0.03125</v>
      </c>
      <c r="AC7" s="38">
        <f t="shared" si="13"/>
        <v>0.04722222222222219</v>
      </c>
      <c r="AD7" s="9">
        <v>140</v>
      </c>
      <c r="AE7" s="10">
        <v>220</v>
      </c>
      <c r="AF7" s="10">
        <v>220</v>
      </c>
      <c r="AG7" s="136"/>
      <c r="AH7" s="148">
        <v>0.6763888888888889</v>
      </c>
      <c r="AI7" s="13">
        <v>0.7902777777777777</v>
      </c>
      <c r="AJ7" s="13">
        <f t="shared" si="14"/>
        <v>0.11388888888888882</v>
      </c>
      <c r="AK7" s="5">
        <v>0</v>
      </c>
      <c r="AL7" s="5">
        <v>0</v>
      </c>
      <c r="AM7" s="143">
        <f t="shared" si="23"/>
        <v>0.11388888888888882</v>
      </c>
      <c r="AN7" s="149">
        <f t="shared" si="15"/>
        <v>0.040972222222222146</v>
      </c>
      <c r="AO7" s="139">
        <f t="shared" si="16"/>
        <v>0.009722222222222146</v>
      </c>
      <c r="AP7" s="3"/>
      <c r="AQ7" s="32">
        <f t="shared" si="17"/>
        <v>0</v>
      </c>
      <c r="AR7" s="30">
        <f t="shared" si="18"/>
        <v>580</v>
      </c>
      <c r="AS7" s="35">
        <f t="shared" si="19"/>
        <v>0.2013888888888889</v>
      </c>
      <c r="AT7" s="35">
        <f t="shared" si="20"/>
        <v>0.24236111111111103</v>
      </c>
      <c r="AU7" s="18">
        <f t="shared" si="21"/>
        <v>0.2895833333333332</v>
      </c>
      <c r="AV7" s="5">
        <v>0.11944444444444445</v>
      </c>
      <c r="AW7" s="5">
        <f t="shared" si="22"/>
        <v>0.40902777777777766</v>
      </c>
      <c r="AX7" s="10">
        <v>5</v>
      </c>
      <c r="AY7" s="19">
        <f t="shared" si="24"/>
        <v>1.6049046321525868</v>
      </c>
    </row>
    <row r="8" spans="1:51" ht="15">
      <c r="A8" s="27" t="s">
        <v>4</v>
      </c>
      <c r="B8" s="3">
        <v>0</v>
      </c>
      <c r="C8" s="4">
        <v>12</v>
      </c>
      <c r="D8" s="4">
        <v>6</v>
      </c>
      <c r="E8" s="4">
        <v>18</v>
      </c>
      <c r="F8" s="4">
        <v>6</v>
      </c>
      <c r="G8" s="4">
        <v>0</v>
      </c>
      <c r="H8" s="18">
        <v>0.5277777777777778</v>
      </c>
      <c r="I8" s="5">
        <v>0.5569444444444445</v>
      </c>
      <c r="J8" s="5">
        <f t="shared" si="0"/>
        <v>0.029166666666666674</v>
      </c>
      <c r="K8" s="5">
        <v>0</v>
      </c>
      <c r="L8" s="5">
        <f t="shared" si="1"/>
        <v>0.029166666666666674</v>
      </c>
      <c r="M8" s="5">
        <f t="shared" si="2"/>
        <v>0</v>
      </c>
      <c r="N8" s="5">
        <f t="shared" si="3"/>
        <v>0</v>
      </c>
      <c r="O8" s="30">
        <f t="shared" si="4"/>
        <v>42</v>
      </c>
      <c r="P8" s="35">
        <f t="shared" si="5"/>
        <v>0.014583333333333334</v>
      </c>
      <c r="Q8" s="38">
        <f t="shared" si="6"/>
        <v>0.014583333333333334</v>
      </c>
      <c r="R8" s="9">
        <v>58</v>
      </c>
      <c r="S8" s="10">
        <v>30</v>
      </c>
      <c r="T8" s="18">
        <v>0.5645833333333333</v>
      </c>
      <c r="U8" s="5">
        <v>0.6354166666666666</v>
      </c>
      <c r="V8" s="5">
        <f t="shared" si="7"/>
        <v>0.0708333333333333</v>
      </c>
      <c r="W8" s="5">
        <v>0</v>
      </c>
      <c r="X8" s="5">
        <f t="shared" si="8"/>
        <v>0.0708333333333333</v>
      </c>
      <c r="Y8" s="5">
        <f t="shared" si="9"/>
        <v>0.015277777777777751</v>
      </c>
      <c r="Z8" s="5">
        <f t="shared" si="10"/>
        <v>0</v>
      </c>
      <c r="AA8" s="30">
        <f t="shared" si="11"/>
        <v>88</v>
      </c>
      <c r="AB8" s="35">
        <f t="shared" si="12"/>
        <v>0.030555555555555558</v>
      </c>
      <c r="AC8" s="38">
        <f t="shared" si="13"/>
        <v>0.04583333333333331</v>
      </c>
      <c r="AD8" s="9">
        <v>140</v>
      </c>
      <c r="AE8" s="10">
        <v>220</v>
      </c>
      <c r="AF8" s="10">
        <v>220</v>
      </c>
      <c r="AG8" s="136"/>
      <c r="AH8" s="148">
        <v>0.6430555555555556</v>
      </c>
      <c r="AI8" s="13">
        <v>0.7652777777777778</v>
      </c>
      <c r="AJ8" s="13">
        <f t="shared" si="14"/>
        <v>0.12222222222222223</v>
      </c>
      <c r="AK8" s="5">
        <v>0.0020833333333333333</v>
      </c>
      <c r="AL8" s="5">
        <v>0</v>
      </c>
      <c r="AM8" s="143">
        <f t="shared" si="23"/>
        <v>0.12013888888888889</v>
      </c>
      <c r="AN8" s="149">
        <f t="shared" si="15"/>
        <v>0.04722222222222222</v>
      </c>
      <c r="AO8" s="139">
        <f t="shared" si="16"/>
        <v>0.01597222222222222</v>
      </c>
      <c r="AP8" s="3"/>
      <c r="AQ8" s="32">
        <f t="shared" si="17"/>
        <v>0</v>
      </c>
      <c r="AR8" s="30">
        <f t="shared" si="18"/>
        <v>580</v>
      </c>
      <c r="AS8" s="35">
        <f t="shared" si="19"/>
        <v>0.2013888888888889</v>
      </c>
      <c r="AT8" s="35">
        <f t="shared" si="20"/>
        <v>0.24861111111111112</v>
      </c>
      <c r="AU8" s="18">
        <f t="shared" si="21"/>
        <v>0.3090277777777778</v>
      </c>
      <c r="AV8" s="5">
        <v>0.11944444444444445</v>
      </c>
      <c r="AW8" s="5">
        <f t="shared" si="22"/>
        <v>0.42847222222222225</v>
      </c>
      <c r="AX8" s="10">
        <v>7</v>
      </c>
      <c r="AY8" s="19">
        <f t="shared" si="24"/>
        <v>1.6811989100817426</v>
      </c>
    </row>
    <row r="9" spans="1:51" ht="15.75" thickBot="1">
      <c r="A9" s="28" t="s">
        <v>3</v>
      </c>
      <c r="B9" s="6">
        <v>0</v>
      </c>
      <c r="C9" s="7">
        <v>0</v>
      </c>
      <c r="D9" s="7">
        <v>0</v>
      </c>
      <c r="E9" s="7">
        <v>6</v>
      </c>
      <c r="F9" s="7">
        <v>6</v>
      </c>
      <c r="G9" s="7">
        <v>0</v>
      </c>
      <c r="H9" s="20">
        <v>0.513888888888889</v>
      </c>
      <c r="I9" s="8">
        <v>0.5395833333333333</v>
      </c>
      <c r="J9" s="8">
        <f t="shared" si="0"/>
        <v>0.025694444444444353</v>
      </c>
      <c r="K9" s="8">
        <v>0</v>
      </c>
      <c r="L9" s="8">
        <f t="shared" si="1"/>
        <v>0.025694444444444353</v>
      </c>
      <c r="M9" s="8">
        <f t="shared" si="2"/>
        <v>0</v>
      </c>
      <c r="N9" s="8">
        <f t="shared" si="3"/>
        <v>0</v>
      </c>
      <c r="O9" s="31">
        <f t="shared" si="4"/>
        <v>12</v>
      </c>
      <c r="P9" s="37">
        <f t="shared" si="5"/>
        <v>0.004166666666666667</v>
      </c>
      <c r="Q9" s="39">
        <f t="shared" si="6"/>
        <v>0.004166666666666667</v>
      </c>
      <c r="R9" s="11">
        <v>8</v>
      </c>
      <c r="S9" s="12">
        <v>48</v>
      </c>
      <c r="T9" s="20">
        <v>0.5465277777777778</v>
      </c>
      <c r="U9" s="8">
        <v>0.6284722222222222</v>
      </c>
      <c r="V9" s="8">
        <f t="shared" si="7"/>
        <v>0.08194444444444438</v>
      </c>
      <c r="W9" s="8">
        <v>0</v>
      </c>
      <c r="X9" s="8">
        <f t="shared" si="8"/>
        <v>0.08194444444444438</v>
      </c>
      <c r="Y9" s="8">
        <f t="shared" si="9"/>
        <v>0.026388888888888823</v>
      </c>
      <c r="Z9" s="8">
        <f t="shared" si="10"/>
        <v>0</v>
      </c>
      <c r="AA9" s="31">
        <f t="shared" si="11"/>
        <v>56</v>
      </c>
      <c r="AB9" s="37">
        <f t="shared" si="12"/>
        <v>0.019444444444444445</v>
      </c>
      <c r="AC9" s="39">
        <f t="shared" si="13"/>
        <v>0.04583333333333327</v>
      </c>
      <c r="AD9" s="11">
        <v>140</v>
      </c>
      <c r="AE9" s="12">
        <v>220</v>
      </c>
      <c r="AF9" s="12">
        <v>220</v>
      </c>
      <c r="AG9" s="137"/>
      <c r="AH9" s="150">
        <v>0.6319444444444444</v>
      </c>
      <c r="AI9" s="132">
        <v>0.7583333333333333</v>
      </c>
      <c r="AJ9" s="132">
        <f t="shared" si="14"/>
        <v>0.12638888888888888</v>
      </c>
      <c r="AK9" s="133">
        <v>0</v>
      </c>
      <c r="AL9" s="133">
        <v>0</v>
      </c>
      <c r="AM9" s="133">
        <f t="shared" si="23"/>
        <v>0.12638888888888888</v>
      </c>
      <c r="AN9" s="134">
        <f t="shared" si="15"/>
        <v>0.05347222222222221</v>
      </c>
      <c r="AO9" s="140">
        <f t="shared" si="16"/>
        <v>0.022222222222222213</v>
      </c>
      <c r="AP9" s="6"/>
      <c r="AQ9" s="33">
        <f t="shared" si="17"/>
        <v>0</v>
      </c>
      <c r="AR9" s="31">
        <f t="shared" si="18"/>
        <v>580</v>
      </c>
      <c r="AS9" s="37">
        <f t="shared" si="19"/>
        <v>0.2013888888888889</v>
      </c>
      <c r="AT9" s="37">
        <f t="shared" si="20"/>
        <v>0.2548611111111111</v>
      </c>
      <c r="AU9" s="20">
        <f t="shared" si="21"/>
        <v>0.304861111111111</v>
      </c>
      <c r="AV9" s="8">
        <v>0.11944444444444445</v>
      </c>
      <c r="AW9" s="8">
        <f t="shared" si="22"/>
        <v>0.4243055555555555</v>
      </c>
      <c r="AX9" s="12">
        <v>6</v>
      </c>
      <c r="AY9" s="21">
        <f t="shared" si="24"/>
        <v>1.6648501362397805</v>
      </c>
    </row>
  </sheetData>
  <sheetProtection/>
  <mergeCells count="3">
    <mergeCell ref="AD1:AT1"/>
    <mergeCell ref="R1:AC1"/>
    <mergeCell ref="B1:Q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28125" style="0" bestFit="1" customWidth="1"/>
    <col min="2" max="2" width="4.00390625" style="0" bestFit="1" customWidth="1"/>
    <col min="3" max="3" width="4.00390625" style="2" bestFit="1" customWidth="1"/>
    <col min="4" max="4" width="3.7109375" style="0" bestFit="1" customWidth="1"/>
    <col min="5" max="5" width="4.00390625" style="0" bestFit="1" customWidth="1"/>
    <col min="7" max="8" width="5.57421875" style="0" bestFit="1" customWidth="1"/>
    <col min="9" max="13" width="4.57421875" style="0" bestFit="1" customWidth="1"/>
    <col min="14" max="14" width="4.00390625" style="0" bestFit="1" customWidth="1"/>
    <col min="15" max="16" width="7.140625" style="2" bestFit="1" customWidth="1"/>
    <col min="17" max="17" width="7.140625" style="0" bestFit="1" customWidth="1"/>
    <col min="18" max="18" width="7.140625" style="2" bestFit="1" customWidth="1"/>
    <col min="19" max="19" width="7.140625" style="2" customWidth="1"/>
    <col min="20" max="20" width="8.140625" style="2" bestFit="1" customWidth="1"/>
    <col min="21" max="21" width="24.140625" style="0" bestFit="1" customWidth="1"/>
  </cols>
  <sheetData>
    <row r="1" spans="1:20" ht="193.5" thickBot="1">
      <c r="A1" s="40"/>
      <c r="B1" s="22" t="s">
        <v>36</v>
      </c>
      <c r="C1" s="23" t="s">
        <v>28</v>
      </c>
      <c r="D1" s="23" t="s">
        <v>37</v>
      </c>
      <c r="E1" s="23" t="s">
        <v>38</v>
      </c>
      <c r="F1" s="23" t="s">
        <v>18</v>
      </c>
      <c r="G1" s="22" t="s">
        <v>11</v>
      </c>
      <c r="H1" s="23" t="s">
        <v>12</v>
      </c>
      <c r="I1" s="23" t="s">
        <v>10</v>
      </c>
      <c r="J1" s="23" t="s">
        <v>15</v>
      </c>
      <c r="K1" s="23" t="s">
        <v>16</v>
      </c>
      <c r="L1" s="23" t="s">
        <v>13</v>
      </c>
      <c r="M1" s="23" t="s">
        <v>14</v>
      </c>
      <c r="N1" s="22" t="s">
        <v>42</v>
      </c>
      <c r="O1" s="23" t="s">
        <v>40</v>
      </c>
      <c r="P1" s="25" t="s">
        <v>41</v>
      </c>
      <c r="Q1" s="23" t="s">
        <v>27</v>
      </c>
      <c r="R1" s="23" t="s">
        <v>43</v>
      </c>
      <c r="S1" s="23" t="s">
        <v>48</v>
      </c>
      <c r="T1" s="25" t="s">
        <v>45</v>
      </c>
    </row>
    <row r="2" spans="1:20" ht="15">
      <c r="A2" s="34" t="s">
        <v>35</v>
      </c>
      <c r="B2" s="3">
        <v>4</v>
      </c>
      <c r="C2" s="4">
        <v>78</v>
      </c>
      <c r="D2" s="4">
        <v>3</v>
      </c>
      <c r="E2" s="4">
        <v>6</v>
      </c>
      <c r="F2" s="4">
        <v>3</v>
      </c>
      <c r="G2" s="18">
        <v>0.4756944444444444</v>
      </c>
      <c r="H2" s="5">
        <v>0.6069444444444444</v>
      </c>
      <c r="I2" s="5">
        <f aca="true" t="shared" si="0" ref="I2:I10">H2-G2</f>
        <v>0.13124999999999998</v>
      </c>
      <c r="J2" s="5">
        <v>0.022222222222222223</v>
      </c>
      <c r="K2" s="5">
        <f aca="true" t="shared" si="1" ref="K2:K10">I2-J2</f>
        <v>0.10902777777777775</v>
      </c>
      <c r="L2" s="5">
        <f aca="true" t="shared" si="2" ref="L2:L10">IF(K2&lt;TIME(2,15,0),TIME(0,0,0),K2-TIME(2,15,0))</f>
        <v>0.015277777777777751</v>
      </c>
      <c r="M2" s="5">
        <f aca="true" t="shared" si="3" ref="M2:M10">IF(K2&lt;=TIME(3,20,0),TIME(0,0,0),K2-TIME(3,20,0))</f>
        <v>0</v>
      </c>
      <c r="N2" s="30">
        <f aca="true" t="shared" si="4" ref="N2:N10">SUM(B2:F2)</f>
        <v>94</v>
      </c>
      <c r="O2" s="35">
        <f aca="true" t="shared" si="5" ref="O2:O10">SUM(B2:F2)*TIME(0,0,30)</f>
        <v>0.03263888888888889</v>
      </c>
      <c r="P2" s="38">
        <f aca="true" t="shared" si="6" ref="P2:P10">O2+L2</f>
        <v>0.04791666666666664</v>
      </c>
      <c r="Q2" s="47">
        <v>0.07152777777777779</v>
      </c>
      <c r="R2" s="48">
        <f aca="true" t="shared" si="7" ref="R2:R10">Q2+P2</f>
        <v>0.11944444444444444</v>
      </c>
      <c r="S2" s="45">
        <v>1</v>
      </c>
      <c r="T2" s="46">
        <f>R2/R2</f>
        <v>1</v>
      </c>
    </row>
    <row r="3" spans="1:20" ht="15">
      <c r="A3" s="34" t="s">
        <v>7</v>
      </c>
      <c r="B3" s="3">
        <v>20</v>
      </c>
      <c r="C3" s="4">
        <v>100</v>
      </c>
      <c r="D3" s="4">
        <v>0</v>
      </c>
      <c r="E3" s="4">
        <v>0</v>
      </c>
      <c r="F3" s="4">
        <v>0</v>
      </c>
      <c r="G3" s="18">
        <v>0.4861111111111111</v>
      </c>
      <c r="H3" s="5">
        <v>0.6124999999999999</v>
      </c>
      <c r="I3" s="5">
        <f t="shared" si="0"/>
        <v>0.12638888888888883</v>
      </c>
      <c r="J3" s="5">
        <v>0.013888888888888888</v>
      </c>
      <c r="K3" s="5">
        <f t="shared" si="1"/>
        <v>0.11249999999999993</v>
      </c>
      <c r="L3" s="5">
        <f t="shared" si="2"/>
        <v>0.018749999999999933</v>
      </c>
      <c r="M3" s="5">
        <f t="shared" si="3"/>
        <v>0</v>
      </c>
      <c r="N3" s="30">
        <f t="shared" si="4"/>
        <v>120</v>
      </c>
      <c r="O3" s="35">
        <f t="shared" si="5"/>
        <v>0.04166666666666667</v>
      </c>
      <c r="P3" s="38">
        <f t="shared" si="6"/>
        <v>0.060416666666666605</v>
      </c>
      <c r="Q3" s="49">
        <v>0.07152777777777779</v>
      </c>
      <c r="R3" s="35">
        <f t="shared" si="7"/>
        <v>0.1319444444444444</v>
      </c>
      <c r="S3" s="10">
        <v>2</v>
      </c>
      <c r="T3" s="19">
        <f>R3/R2</f>
        <v>1.1046511627906974</v>
      </c>
    </row>
    <row r="4" spans="1:20" ht="15">
      <c r="A4" s="34" t="s">
        <v>6</v>
      </c>
      <c r="B4" s="3">
        <v>7</v>
      </c>
      <c r="C4" s="4">
        <v>103</v>
      </c>
      <c r="D4" s="4">
        <v>0</v>
      </c>
      <c r="E4" s="4">
        <v>0</v>
      </c>
      <c r="F4" s="4">
        <v>30</v>
      </c>
      <c r="G4" s="18">
        <v>0.4131944444444444</v>
      </c>
      <c r="H4" s="5">
        <v>0.5270833333333333</v>
      </c>
      <c r="I4" s="5">
        <f t="shared" si="0"/>
        <v>0.11388888888888893</v>
      </c>
      <c r="J4" s="5">
        <v>0</v>
      </c>
      <c r="K4" s="5">
        <f t="shared" si="1"/>
        <v>0.11388888888888893</v>
      </c>
      <c r="L4" s="5">
        <f t="shared" si="2"/>
        <v>0.02013888888888893</v>
      </c>
      <c r="M4" s="5">
        <f t="shared" si="3"/>
        <v>0</v>
      </c>
      <c r="N4" s="30">
        <f t="shared" si="4"/>
        <v>140</v>
      </c>
      <c r="O4" s="35">
        <f t="shared" si="5"/>
        <v>0.04861111111111111</v>
      </c>
      <c r="P4" s="38">
        <f t="shared" si="6"/>
        <v>0.06875000000000003</v>
      </c>
      <c r="Q4" s="49">
        <v>0.07152777777777779</v>
      </c>
      <c r="R4" s="35">
        <f t="shared" si="7"/>
        <v>0.14027777777777783</v>
      </c>
      <c r="S4" s="10">
        <v>3</v>
      </c>
      <c r="T4" s="19">
        <f>R4/R2</f>
        <v>1.1744186046511633</v>
      </c>
    </row>
    <row r="5" spans="1:20" ht="15">
      <c r="A5" s="34" t="s">
        <v>30</v>
      </c>
      <c r="B5" s="3">
        <v>0</v>
      </c>
      <c r="C5" s="4">
        <v>146</v>
      </c>
      <c r="D5" s="4">
        <v>0</v>
      </c>
      <c r="E5" s="4">
        <v>0</v>
      </c>
      <c r="F5" s="4">
        <v>4</v>
      </c>
      <c r="G5" s="18">
        <v>0.4305555555555556</v>
      </c>
      <c r="H5" s="5">
        <v>0.5493055555555556</v>
      </c>
      <c r="I5" s="5">
        <f t="shared" si="0"/>
        <v>0.11875000000000002</v>
      </c>
      <c r="J5" s="5">
        <v>0</v>
      </c>
      <c r="K5" s="5">
        <f t="shared" si="1"/>
        <v>0.11875000000000002</v>
      </c>
      <c r="L5" s="5">
        <f t="shared" si="2"/>
        <v>0.025000000000000022</v>
      </c>
      <c r="M5" s="5">
        <f t="shared" si="3"/>
        <v>0</v>
      </c>
      <c r="N5" s="30">
        <f t="shared" si="4"/>
        <v>150</v>
      </c>
      <c r="O5" s="35">
        <f t="shared" si="5"/>
        <v>0.052083333333333336</v>
      </c>
      <c r="P5" s="38">
        <f t="shared" si="6"/>
        <v>0.07708333333333336</v>
      </c>
      <c r="Q5" s="49">
        <v>0.07152777777777779</v>
      </c>
      <c r="R5" s="35">
        <f t="shared" si="7"/>
        <v>0.14861111111111114</v>
      </c>
      <c r="S5" s="10">
        <v>4</v>
      </c>
      <c r="T5" s="19">
        <f>R5/R2</f>
        <v>1.2441860465116281</v>
      </c>
    </row>
    <row r="6" spans="1:20" ht="15">
      <c r="A6" s="34" t="s">
        <v>29</v>
      </c>
      <c r="B6" s="3">
        <v>9</v>
      </c>
      <c r="C6" s="4">
        <v>164</v>
      </c>
      <c r="D6" s="4">
        <v>4</v>
      </c>
      <c r="E6" s="4">
        <v>15</v>
      </c>
      <c r="F6" s="4">
        <v>6</v>
      </c>
      <c r="G6" s="18">
        <v>0.3958333333333333</v>
      </c>
      <c r="H6" s="5">
        <v>0.5041666666666667</v>
      </c>
      <c r="I6" s="5">
        <f t="shared" si="0"/>
        <v>0.10833333333333334</v>
      </c>
      <c r="J6" s="5">
        <v>0</v>
      </c>
      <c r="K6" s="5">
        <f t="shared" si="1"/>
        <v>0.10833333333333334</v>
      </c>
      <c r="L6" s="5">
        <f t="shared" si="2"/>
        <v>0.014583333333333337</v>
      </c>
      <c r="M6" s="5">
        <f t="shared" si="3"/>
        <v>0</v>
      </c>
      <c r="N6" s="30">
        <f t="shared" si="4"/>
        <v>198</v>
      </c>
      <c r="O6" s="35">
        <f t="shared" si="5"/>
        <v>0.06875</v>
      </c>
      <c r="P6" s="38">
        <f t="shared" si="6"/>
        <v>0.08333333333333334</v>
      </c>
      <c r="Q6" s="49">
        <v>0.07152777777777779</v>
      </c>
      <c r="R6" s="35">
        <f t="shared" si="7"/>
        <v>0.15486111111111112</v>
      </c>
      <c r="S6" s="10">
        <v>5</v>
      </c>
      <c r="T6" s="19">
        <f>R6/R2</f>
        <v>1.2965116279069768</v>
      </c>
    </row>
    <row r="7" spans="1:20" ht="15">
      <c r="A7" s="34" t="s">
        <v>32</v>
      </c>
      <c r="B7" s="3">
        <v>29</v>
      </c>
      <c r="C7" s="4">
        <v>126</v>
      </c>
      <c r="D7" s="4">
        <v>0</v>
      </c>
      <c r="E7" s="4">
        <v>3</v>
      </c>
      <c r="F7" s="4">
        <v>7</v>
      </c>
      <c r="G7" s="18">
        <v>0.4583333333333333</v>
      </c>
      <c r="H7" s="5">
        <v>0.5833333333333334</v>
      </c>
      <c r="I7" s="5">
        <f t="shared" si="0"/>
        <v>0.12500000000000006</v>
      </c>
      <c r="J7" s="5">
        <v>0.004861111111111111</v>
      </c>
      <c r="K7" s="5">
        <f t="shared" si="1"/>
        <v>0.12013888888888895</v>
      </c>
      <c r="L7" s="5">
        <f t="shared" si="2"/>
        <v>0.026388888888888948</v>
      </c>
      <c r="M7" s="5">
        <f t="shared" si="3"/>
        <v>0</v>
      </c>
      <c r="N7" s="30">
        <f t="shared" si="4"/>
        <v>165</v>
      </c>
      <c r="O7" s="35">
        <f t="shared" si="5"/>
        <v>0.05729166666666667</v>
      </c>
      <c r="P7" s="38">
        <f t="shared" si="6"/>
        <v>0.08368055555555562</v>
      </c>
      <c r="Q7" s="49">
        <v>0.07152777777777779</v>
      </c>
      <c r="R7" s="35">
        <f t="shared" si="7"/>
        <v>0.1552083333333334</v>
      </c>
      <c r="S7" s="10">
        <v>6</v>
      </c>
      <c r="T7" s="19">
        <f>R7/R2</f>
        <v>1.2994186046511633</v>
      </c>
    </row>
    <row r="8" spans="1:20" ht="15">
      <c r="A8" s="34" t="s">
        <v>34</v>
      </c>
      <c r="B8" s="3">
        <v>59</v>
      </c>
      <c r="C8" s="4">
        <v>142</v>
      </c>
      <c r="D8" s="4">
        <v>0</v>
      </c>
      <c r="E8" s="4">
        <v>10</v>
      </c>
      <c r="F8" s="4">
        <v>53</v>
      </c>
      <c r="G8" s="18">
        <v>0.513888888888889</v>
      </c>
      <c r="H8" s="5">
        <v>0.6548611111111111</v>
      </c>
      <c r="I8" s="5">
        <f t="shared" si="0"/>
        <v>0.14097222222222217</v>
      </c>
      <c r="J8" s="5">
        <v>0.008333333333333333</v>
      </c>
      <c r="K8" s="5">
        <f t="shared" si="1"/>
        <v>0.13263888888888883</v>
      </c>
      <c r="L8" s="5">
        <f t="shared" si="2"/>
        <v>0.038888888888888834</v>
      </c>
      <c r="M8" s="5">
        <f t="shared" si="3"/>
        <v>0</v>
      </c>
      <c r="N8" s="30">
        <f t="shared" si="4"/>
        <v>264</v>
      </c>
      <c r="O8" s="35">
        <f t="shared" si="5"/>
        <v>0.09166666666666667</v>
      </c>
      <c r="P8" s="38">
        <f t="shared" si="6"/>
        <v>0.1305555555555555</v>
      </c>
      <c r="Q8" s="49">
        <v>0.07152777777777779</v>
      </c>
      <c r="R8" s="35">
        <f t="shared" si="7"/>
        <v>0.20208333333333328</v>
      </c>
      <c r="S8" s="10">
        <v>7</v>
      </c>
      <c r="T8" s="19">
        <f>R8/R2</f>
        <v>1.6918604651162787</v>
      </c>
    </row>
    <row r="9" spans="1:21" ht="15">
      <c r="A9" s="34" t="s">
        <v>31</v>
      </c>
      <c r="B9" s="3">
        <v>106</v>
      </c>
      <c r="C9" s="4">
        <v>149</v>
      </c>
      <c r="D9" s="4">
        <v>3</v>
      </c>
      <c r="E9" s="4">
        <v>3</v>
      </c>
      <c r="F9" s="4">
        <v>69</v>
      </c>
      <c r="G9" s="18">
        <v>0.4444444444444444</v>
      </c>
      <c r="H9" s="5">
        <v>0.5993055555555555</v>
      </c>
      <c r="I9" s="5">
        <f t="shared" si="0"/>
        <v>0.15486111111111112</v>
      </c>
      <c r="J9" s="5">
        <v>0.009027777777777779</v>
      </c>
      <c r="K9" s="5">
        <f t="shared" si="1"/>
        <v>0.14583333333333334</v>
      </c>
      <c r="L9" s="5">
        <f t="shared" si="2"/>
        <v>0.05208333333333334</v>
      </c>
      <c r="M9" s="5">
        <f t="shared" si="3"/>
        <v>0.0069444444444444475</v>
      </c>
      <c r="N9" s="30">
        <f t="shared" si="4"/>
        <v>330</v>
      </c>
      <c r="O9" s="35">
        <f t="shared" si="5"/>
        <v>0.11458333333333334</v>
      </c>
      <c r="P9" s="38">
        <f t="shared" si="6"/>
        <v>0.16666666666666669</v>
      </c>
      <c r="Q9" s="49">
        <v>0.07152777777777779</v>
      </c>
      <c r="R9" s="35">
        <f t="shared" si="7"/>
        <v>0.2381944444444445</v>
      </c>
      <c r="S9" s="10"/>
      <c r="T9" s="19">
        <f>R9/R2</f>
        <v>1.9941860465116283</v>
      </c>
      <c r="U9" t="s">
        <v>44</v>
      </c>
    </row>
    <row r="10" spans="1:20" ht="15.75" thickBot="1">
      <c r="A10" s="36" t="s">
        <v>33</v>
      </c>
      <c r="B10" s="6">
        <v>123</v>
      </c>
      <c r="C10" s="7">
        <v>149</v>
      </c>
      <c r="D10" s="7">
        <v>3</v>
      </c>
      <c r="E10" s="7">
        <v>140</v>
      </c>
      <c r="F10" s="7">
        <v>113</v>
      </c>
      <c r="G10" s="20">
        <v>0.5</v>
      </c>
      <c r="H10" s="8">
        <v>0.6284722222222222</v>
      </c>
      <c r="I10" s="8">
        <f t="shared" si="0"/>
        <v>0.1284722222222222</v>
      </c>
      <c r="J10" s="8">
        <v>0</v>
      </c>
      <c r="K10" s="8">
        <f t="shared" si="1"/>
        <v>0.1284722222222222</v>
      </c>
      <c r="L10" s="8">
        <f t="shared" si="2"/>
        <v>0.03472222222222221</v>
      </c>
      <c r="M10" s="8">
        <f t="shared" si="3"/>
        <v>0</v>
      </c>
      <c r="N10" s="31">
        <f t="shared" si="4"/>
        <v>528</v>
      </c>
      <c r="O10" s="37">
        <f t="shared" si="5"/>
        <v>0.18333333333333335</v>
      </c>
      <c r="P10" s="39">
        <f t="shared" si="6"/>
        <v>0.21805555555555556</v>
      </c>
      <c r="Q10" s="50">
        <v>0.07152777777777779</v>
      </c>
      <c r="R10" s="37">
        <f t="shared" si="7"/>
        <v>0.28958333333333336</v>
      </c>
      <c r="S10" s="12">
        <v>8</v>
      </c>
      <c r="T10" s="21">
        <f>R10/R2</f>
        <v>2.424418604651163</v>
      </c>
    </row>
  </sheetData>
  <sheetProtection/>
  <conditionalFormatting sqref="M2:M10">
    <cfRule type="cellIs" priority="1" dxfId="0" operator="greaterThan">
      <formula>0</formula>
    </cfRule>
  </conditionalFormatting>
  <printOptions/>
  <pageMargins left="0.25" right="0.25" top="0.75" bottom="0.75" header="0.3" footer="0.3"/>
  <pageSetup fitToHeight="0" fitToWidth="1" horizontalDpi="1200" verticalDpi="12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S11" sqref="S11"/>
    </sheetView>
  </sheetViews>
  <sheetFormatPr defaultColWidth="9.140625" defaultRowHeight="15"/>
  <cols>
    <col min="1" max="1" width="4.140625" style="65" customWidth="1"/>
    <col min="2" max="2" width="25.28125" style="65" customWidth="1"/>
    <col min="3" max="3" width="9.140625" style="119" customWidth="1"/>
    <col min="4" max="4" width="0.2890625" style="119" customWidth="1"/>
    <col min="5" max="5" width="6.8515625" style="119" customWidth="1"/>
    <col min="6" max="7" width="5.421875" style="65" customWidth="1"/>
    <col min="8" max="8" width="5.8515625" style="65" customWidth="1"/>
    <col min="9" max="9" width="5.57421875" style="65" customWidth="1"/>
    <col min="10" max="10" width="5.421875" style="65" customWidth="1"/>
    <col min="11" max="11" width="5.7109375" style="65" customWidth="1"/>
    <col min="12" max="12" width="5.140625" style="65" customWidth="1"/>
    <col min="13" max="13" width="3.8515625" style="65" customWidth="1"/>
    <col min="14" max="14" width="4.57421875" style="65" hidden="1" customWidth="1"/>
    <col min="15" max="15" width="8.140625" style="65" hidden="1" customWidth="1"/>
    <col min="16" max="16" width="5.57421875" style="65" hidden="1" customWidth="1"/>
    <col min="17" max="17" width="9.140625" style="65" customWidth="1"/>
    <col min="18" max="18" width="15.7109375" style="65" customWidth="1"/>
    <col min="19" max="19" width="12.140625" style="65" customWidth="1"/>
    <col min="20" max="20" width="5.00390625" style="65" customWidth="1"/>
    <col min="21" max="16384" width="9.140625" style="65" customWidth="1"/>
  </cols>
  <sheetData>
    <row r="1" spans="1:20" s="100" customFormat="1" ht="18.75">
      <c r="A1" s="101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s="100" customFormat="1" ht="18.75">
      <c r="A2" s="101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s="100" customFormat="1" ht="18.75">
      <c r="A3" s="101" t="s">
        <v>104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s="100" customFormat="1" ht="18.75">
      <c r="A4" s="101" t="s">
        <v>103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18.75">
      <c r="A5" s="101" t="s">
        <v>102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7" spans="1:19" ht="12.75" customHeight="1">
      <c r="A7" s="95" t="s">
        <v>53</v>
      </c>
      <c r="B7" s="95" t="s">
        <v>50</v>
      </c>
      <c r="C7" s="98"/>
      <c r="D7" s="97"/>
      <c r="E7" s="96" t="s">
        <v>101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2" t="s">
        <v>59</v>
      </c>
      <c r="R7" s="87" t="s">
        <v>60</v>
      </c>
      <c r="S7" s="87" t="s">
        <v>61</v>
      </c>
    </row>
    <row r="8" spans="1:19" ht="127.5">
      <c r="A8" s="95"/>
      <c r="B8" s="95"/>
      <c r="C8" s="98" t="s">
        <v>58</v>
      </c>
      <c r="D8" s="94"/>
      <c r="E8" s="93" t="s">
        <v>100</v>
      </c>
      <c r="F8" s="92" t="s">
        <v>99</v>
      </c>
      <c r="G8" s="92" t="s">
        <v>98</v>
      </c>
      <c r="H8" s="92" t="s">
        <v>97</v>
      </c>
      <c r="I8" s="92" t="s">
        <v>96</v>
      </c>
      <c r="J8" s="92" t="s">
        <v>95</v>
      </c>
      <c r="K8" s="92" t="s">
        <v>94</v>
      </c>
      <c r="L8" s="91" t="s">
        <v>93</v>
      </c>
      <c r="M8" s="90"/>
      <c r="N8" s="90"/>
      <c r="O8" s="90"/>
      <c r="P8" s="89"/>
      <c r="Q8" s="88"/>
      <c r="R8" s="87"/>
      <c r="S8" s="87"/>
    </row>
    <row r="9" spans="1:19" ht="18.75">
      <c r="A9" s="85">
        <v>1</v>
      </c>
      <c r="B9" s="86" t="s">
        <v>1</v>
      </c>
      <c r="C9" s="114">
        <v>0.052071759259259255</v>
      </c>
      <c r="D9" s="115"/>
      <c r="E9" s="116">
        <v>0</v>
      </c>
      <c r="F9" s="85">
        <v>10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4">
        <v>31</v>
      </c>
      <c r="M9" s="78"/>
      <c r="N9" s="78"/>
      <c r="O9" s="78"/>
      <c r="P9" s="77"/>
      <c r="Q9" s="83">
        <v>0.01423611111111111</v>
      </c>
      <c r="R9" s="83">
        <v>0.06630787037037038</v>
      </c>
      <c r="S9" s="82" t="s">
        <v>62</v>
      </c>
    </row>
    <row r="10" spans="1:20" ht="18.75">
      <c r="A10" s="85">
        <v>2</v>
      </c>
      <c r="B10" s="80" t="s">
        <v>54</v>
      </c>
      <c r="C10" s="114">
        <v>0.052083333333333336</v>
      </c>
      <c r="D10" s="115"/>
      <c r="E10" s="117">
        <v>0</v>
      </c>
      <c r="F10" s="76">
        <v>0</v>
      </c>
      <c r="G10" s="76">
        <v>0</v>
      </c>
      <c r="H10" s="76">
        <v>9</v>
      </c>
      <c r="I10" s="76">
        <v>2</v>
      </c>
      <c r="J10" s="76">
        <v>7</v>
      </c>
      <c r="K10" s="76">
        <v>92</v>
      </c>
      <c r="L10" s="74">
        <v>69</v>
      </c>
      <c r="M10" s="73"/>
      <c r="N10" s="73"/>
      <c r="O10" s="73"/>
      <c r="P10" s="72"/>
      <c r="Q10" s="71">
        <v>0.06215277777777778</v>
      </c>
      <c r="R10" s="71">
        <v>0.11423611111111111</v>
      </c>
      <c r="S10" s="70" t="s">
        <v>63</v>
      </c>
      <c r="T10" s="69"/>
    </row>
    <row r="11" spans="1:20" ht="18.75">
      <c r="A11" s="85">
        <v>3</v>
      </c>
      <c r="B11" s="80" t="s">
        <v>55</v>
      </c>
      <c r="C11" s="114">
        <v>0.052083333333333336</v>
      </c>
      <c r="D11" s="115"/>
      <c r="E11" s="117">
        <v>0</v>
      </c>
      <c r="F11" s="76">
        <v>0</v>
      </c>
      <c r="G11" s="76">
        <v>0</v>
      </c>
      <c r="H11" s="76">
        <v>0</v>
      </c>
      <c r="I11" s="76">
        <v>3</v>
      </c>
      <c r="J11" s="75">
        <v>13</v>
      </c>
      <c r="K11" s="75">
        <v>83</v>
      </c>
      <c r="L11" s="74">
        <v>83</v>
      </c>
      <c r="M11" s="73"/>
      <c r="N11" s="73"/>
      <c r="O11" s="73"/>
      <c r="P11" s="72"/>
      <c r="Q11" s="71">
        <v>0.06319444444444444</v>
      </c>
      <c r="R11" s="71">
        <v>0.11527777777777777</v>
      </c>
      <c r="S11" s="70" t="s">
        <v>66</v>
      </c>
      <c r="T11" s="69"/>
    </row>
    <row r="12" spans="1:20" ht="18.75">
      <c r="A12" s="85">
        <v>4</v>
      </c>
      <c r="B12" s="80" t="s">
        <v>3</v>
      </c>
      <c r="C12" s="114">
        <v>0.052083333333333336</v>
      </c>
      <c r="D12" s="115"/>
      <c r="E12" s="117">
        <v>0</v>
      </c>
      <c r="F12" s="76">
        <v>1</v>
      </c>
      <c r="G12" s="76">
        <v>0</v>
      </c>
      <c r="H12" s="76">
        <v>1</v>
      </c>
      <c r="I12" s="76">
        <v>6</v>
      </c>
      <c r="J12" s="75">
        <v>0</v>
      </c>
      <c r="K12" s="81">
        <v>140</v>
      </c>
      <c r="L12" s="74">
        <v>120</v>
      </c>
      <c r="M12" s="73"/>
      <c r="N12" s="73"/>
      <c r="O12" s="73"/>
      <c r="P12" s="72"/>
      <c r="Q12" s="71">
        <v>0.09305555555555556</v>
      </c>
      <c r="R12" s="71">
        <v>0.1451388888888889</v>
      </c>
      <c r="S12" s="70" t="s">
        <v>64</v>
      </c>
      <c r="T12" s="69"/>
    </row>
    <row r="13" spans="1:20" ht="18.75">
      <c r="A13" s="85">
        <v>5</v>
      </c>
      <c r="B13" s="80" t="s">
        <v>56</v>
      </c>
      <c r="C13" s="114">
        <v>0.052083333333333336</v>
      </c>
      <c r="D13" s="115"/>
      <c r="E13" s="117">
        <v>1</v>
      </c>
      <c r="F13" s="76">
        <v>0</v>
      </c>
      <c r="G13" s="76">
        <v>0</v>
      </c>
      <c r="H13" s="76">
        <v>6</v>
      </c>
      <c r="I13" s="76">
        <v>3</v>
      </c>
      <c r="J13" s="75">
        <v>42</v>
      </c>
      <c r="K13" s="75">
        <v>140</v>
      </c>
      <c r="L13" s="74">
        <v>103</v>
      </c>
      <c r="M13" s="73"/>
      <c r="N13" s="73"/>
      <c r="O13" s="73"/>
      <c r="P13" s="72"/>
      <c r="Q13" s="71">
        <v>0.10243055555555557</v>
      </c>
      <c r="R13" s="71">
        <v>0.1545138888888889</v>
      </c>
      <c r="S13" s="70" t="s">
        <v>67</v>
      </c>
      <c r="T13" s="69"/>
    </row>
    <row r="14" spans="1:20" ht="18.75">
      <c r="A14" s="85">
        <v>6</v>
      </c>
      <c r="B14" s="80" t="s">
        <v>4</v>
      </c>
      <c r="C14" s="114">
        <v>0.052083333333333336</v>
      </c>
      <c r="D14" s="115"/>
      <c r="E14" s="117">
        <v>1</v>
      </c>
      <c r="F14" s="76">
        <v>0</v>
      </c>
      <c r="G14" s="76">
        <v>0</v>
      </c>
      <c r="H14" s="76">
        <v>8</v>
      </c>
      <c r="I14" s="76">
        <v>9</v>
      </c>
      <c r="J14" s="75">
        <v>30</v>
      </c>
      <c r="K14" s="75">
        <v>140</v>
      </c>
      <c r="L14" s="74">
        <v>120</v>
      </c>
      <c r="M14" s="73"/>
      <c r="N14" s="73"/>
      <c r="O14" s="73"/>
      <c r="P14" s="72"/>
      <c r="Q14" s="71">
        <v>0.10694444444444444</v>
      </c>
      <c r="R14" s="71">
        <v>0.15902777777777777</v>
      </c>
      <c r="S14" s="70" t="s">
        <v>65</v>
      </c>
      <c r="T14" s="69"/>
    </row>
    <row r="15" spans="1:20" ht="20.25">
      <c r="A15" s="85">
        <v>7</v>
      </c>
      <c r="B15" s="79" t="s">
        <v>57</v>
      </c>
      <c r="C15" s="114">
        <v>0.027777777777777776</v>
      </c>
      <c r="D15" s="115"/>
      <c r="E15" s="117">
        <v>3</v>
      </c>
      <c r="F15" s="76">
        <v>0</v>
      </c>
      <c r="G15" s="76">
        <v>0</v>
      </c>
      <c r="H15" s="76">
        <v>60</v>
      </c>
      <c r="I15" s="76">
        <v>18</v>
      </c>
      <c r="J15" s="75">
        <v>120</v>
      </c>
      <c r="K15" s="75">
        <v>160</v>
      </c>
      <c r="L15" s="74">
        <v>120</v>
      </c>
      <c r="M15" s="73"/>
      <c r="N15" s="73"/>
      <c r="O15" s="73"/>
      <c r="P15" s="72"/>
      <c r="Q15" s="71">
        <v>0.1670138888888889</v>
      </c>
      <c r="R15" s="71">
        <v>0.19479166666666667</v>
      </c>
      <c r="S15" s="70" t="s">
        <v>68</v>
      </c>
      <c r="T15" s="69"/>
    </row>
    <row r="16" spans="3:5" s="68" customFormat="1" ht="12.75">
      <c r="C16" s="118"/>
      <c r="D16" s="118"/>
      <c r="E16" s="118"/>
    </row>
    <row r="17" spans="1:20" s="66" customFormat="1" ht="18.75">
      <c r="A17" s="67" t="s">
        <v>92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="66" customFormat="1" ht="18.75">
      <c r="A18" s="66" t="s">
        <v>91</v>
      </c>
    </row>
  </sheetData>
  <sheetProtection/>
  <printOptions/>
  <pageMargins left="0.3937007874015748" right="0.3937007874015748" top="0.5916666666666667" bottom="0.26666666666666666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R9" sqref="R9"/>
    </sheetView>
  </sheetViews>
  <sheetFormatPr defaultColWidth="9.140625" defaultRowHeight="15"/>
  <cols>
    <col min="1" max="1" width="4.28125" style="65" customWidth="1"/>
    <col min="2" max="2" width="16.28125" style="65" customWidth="1"/>
    <col min="3" max="3" width="9.140625" style="65" customWidth="1"/>
    <col min="4" max="4" width="7.00390625" style="65" customWidth="1"/>
    <col min="5" max="5" width="6.7109375" style="65" customWidth="1"/>
    <col min="6" max="6" width="5.7109375" style="65" customWidth="1"/>
    <col min="7" max="8" width="6.28125" style="65" customWidth="1"/>
    <col min="9" max="10" width="7.00390625" style="65" customWidth="1"/>
    <col min="11" max="11" width="1.421875" style="65" customWidth="1"/>
    <col min="12" max="12" width="6.421875" style="65" hidden="1" customWidth="1"/>
    <col min="13" max="13" width="2.140625" style="65" hidden="1" customWidth="1"/>
    <col min="14" max="15" width="8.8515625" style="65" hidden="1" customWidth="1"/>
    <col min="16" max="16" width="9.140625" style="65" customWidth="1"/>
    <col min="17" max="17" width="17.28125" style="65" customWidth="1"/>
    <col min="18" max="18" width="14.7109375" style="65" customWidth="1"/>
    <col min="19" max="16384" width="9.140625" style="65" customWidth="1"/>
  </cols>
  <sheetData>
    <row r="1" spans="1:18" ht="18.75">
      <c r="A1" s="159" t="s">
        <v>106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8.75">
      <c r="A2" s="159" t="s">
        <v>105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ht="18.75">
      <c r="A3" s="159" t="s">
        <v>111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ht="18.75">
      <c r="A4" s="165" t="s">
        <v>103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 ht="18.75">
      <c r="A5" s="159" t="s">
        <v>102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3:15" ht="12.75"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8" ht="12.75" customHeight="1">
      <c r="A7" s="160" t="s">
        <v>53</v>
      </c>
      <c r="B7" s="160" t="s">
        <v>50</v>
      </c>
      <c r="C7" s="98"/>
      <c r="D7" s="96" t="s">
        <v>101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61" t="s">
        <v>59</v>
      </c>
      <c r="Q7" s="164" t="s">
        <v>60</v>
      </c>
      <c r="R7" s="162" t="s">
        <v>61</v>
      </c>
    </row>
    <row r="8" spans="1:18" ht="100.5" customHeight="1">
      <c r="A8" s="160"/>
      <c r="B8" s="160"/>
      <c r="C8" s="98" t="s">
        <v>58</v>
      </c>
      <c r="D8" s="92" t="s">
        <v>99</v>
      </c>
      <c r="E8" s="92" t="s">
        <v>98</v>
      </c>
      <c r="F8" s="92" t="s">
        <v>110</v>
      </c>
      <c r="G8" s="92" t="s">
        <v>109</v>
      </c>
      <c r="H8" s="92" t="s">
        <v>95</v>
      </c>
      <c r="I8" s="92" t="s">
        <v>108</v>
      </c>
      <c r="J8" s="91" t="s">
        <v>107</v>
      </c>
      <c r="K8" s="90"/>
      <c r="L8" s="90"/>
      <c r="M8" s="90"/>
      <c r="N8" s="90"/>
      <c r="O8" s="89"/>
      <c r="P8" s="161"/>
      <c r="Q8" s="164"/>
      <c r="R8" s="163"/>
    </row>
    <row r="9" spans="1:18" ht="18.75">
      <c r="A9" s="85">
        <v>1</v>
      </c>
      <c r="B9" s="80" t="s">
        <v>73</v>
      </c>
      <c r="C9" s="120">
        <v>0.03332175925925926</v>
      </c>
      <c r="D9" s="123">
        <v>1</v>
      </c>
      <c r="E9" s="123">
        <v>0</v>
      </c>
      <c r="F9" s="123">
        <v>6</v>
      </c>
      <c r="G9" s="123">
        <v>5</v>
      </c>
      <c r="H9" s="123">
        <v>1</v>
      </c>
      <c r="I9" s="123">
        <v>3</v>
      </c>
      <c r="J9" s="124">
        <v>0</v>
      </c>
      <c r="K9" s="121"/>
      <c r="L9" s="121"/>
      <c r="M9" s="121"/>
      <c r="N9" s="121"/>
      <c r="O9" s="122"/>
      <c r="P9" s="105">
        <v>0.005555555555555556</v>
      </c>
      <c r="Q9" s="105">
        <v>0.038877314814814816</v>
      </c>
      <c r="R9" s="109" t="s">
        <v>78</v>
      </c>
    </row>
    <row r="10" spans="1:34" ht="18.75">
      <c r="A10" s="85">
        <v>2</v>
      </c>
      <c r="B10" s="80" t="s">
        <v>76</v>
      </c>
      <c r="C10" s="120">
        <v>0.034525462962962966</v>
      </c>
      <c r="D10" s="123">
        <v>0</v>
      </c>
      <c r="E10" s="123">
        <v>0</v>
      </c>
      <c r="F10" s="123">
        <v>9</v>
      </c>
      <c r="G10" s="123">
        <v>9</v>
      </c>
      <c r="H10" s="123">
        <v>59</v>
      </c>
      <c r="I10" s="123">
        <v>0</v>
      </c>
      <c r="J10" s="124">
        <v>16</v>
      </c>
      <c r="K10" s="121"/>
      <c r="L10" s="121"/>
      <c r="M10" s="121"/>
      <c r="N10" s="121"/>
      <c r="O10" s="122"/>
      <c r="P10" s="105">
        <v>0.03576388888888889</v>
      </c>
      <c r="Q10" s="105">
        <v>0.07028935185185185</v>
      </c>
      <c r="R10" s="104" t="s">
        <v>84</v>
      </c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1:18" ht="18.75">
      <c r="A11" s="85">
        <v>3</v>
      </c>
      <c r="B11" s="80" t="s">
        <v>55</v>
      </c>
      <c r="C11" s="120">
        <v>0.034722222222222224</v>
      </c>
      <c r="D11" s="123">
        <v>2</v>
      </c>
      <c r="E11" s="123">
        <v>0</v>
      </c>
      <c r="F11" s="123">
        <v>21</v>
      </c>
      <c r="G11" s="123">
        <v>0</v>
      </c>
      <c r="H11" s="123">
        <v>8</v>
      </c>
      <c r="I11" s="123">
        <v>40</v>
      </c>
      <c r="J11" s="124">
        <v>120</v>
      </c>
      <c r="K11" s="121"/>
      <c r="L11" s="121"/>
      <c r="M11" s="121"/>
      <c r="N11" s="121"/>
      <c r="O11" s="122"/>
      <c r="P11" s="105">
        <v>0.06631944444444444</v>
      </c>
      <c r="Q11" s="105">
        <v>0.10104166666666665</v>
      </c>
      <c r="R11" s="104" t="s">
        <v>79</v>
      </c>
    </row>
    <row r="12" spans="1:34" ht="18.75">
      <c r="A12" s="85">
        <v>4</v>
      </c>
      <c r="B12" s="106" t="s">
        <v>57</v>
      </c>
      <c r="C12" s="120">
        <v>0.013888888888888888</v>
      </c>
      <c r="D12" s="123">
        <v>0</v>
      </c>
      <c r="E12" s="123">
        <v>0</v>
      </c>
      <c r="F12" s="123">
        <v>35</v>
      </c>
      <c r="G12" s="123">
        <v>100</v>
      </c>
      <c r="H12" s="123">
        <v>120</v>
      </c>
      <c r="I12" s="123">
        <v>120</v>
      </c>
      <c r="J12" s="124">
        <v>120</v>
      </c>
      <c r="K12" s="121"/>
      <c r="L12" s="121"/>
      <c r="M12" s="121"/>
      <c r="N12" s="121"/>
      <c r="O12" s="122"/>
      <c r="P12" s="105">
        <v>0.171875</v>
      </c>
      <c r="Q12" s="105">
        <v>0.18576388888888887</v>
      </c>
      <c r="R12" s="104" t="s">
        <v>85</v>
      </c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ht="18.75">
      <c r="A13" s="85">
        <v>5</v>
      </c>
      <c r="B13" s="106" t="s">
        <v>77</v>
      </c>
      <c r="C13" s="120">
        <v>0.013888888888888888</v>
      </c>
      <c r="D13" s="123">
        <v>0</v>
      </c>
      <c r="E13" s="123">
        <v>0</v>
      </c>
      <c r="F13" s="123">
        <v>60</v>
      </c>
      <c r="G13" s="123">
        <v>80</v>
      </c>
      <c r="H13" s="123">
        <v>120</v>
      </c>
      <c r="I13" s="123">
        <v>120</v>
      </c>
      <c r="J13" s="124">
        <v>120</v>
      </c>
      <c r="K13" s="121"/>
      <c r="L13" s="121"/>
      <c r="M13" s="121"/>
      <c r="N13" s="121"/>
      <c r="O13" s="122"/>
      <c r="P13" s="105">
        <v>0.17361111111111113</v>
      </c>
      <c r="Q13" s="105">
        <v>0.1875</v>
      </c>
      <c r="R13" s="104" t="s">
        <v>87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18" ht="18.75">
      <c r="A14" s="85">
        <v>6</v>
      </c>
      <c r="B14" s="108" t="s">
        <v>74</v>
      </c>
      <c r="C14" s="120">
        <v>0.013888888888888888</v>
      </c>
      <c r="D14" s="125">
        <v>27</v>
      </c>
      <c r="E14" s="125">
        <v>3</v>
      </c>
      <c r="F14" s="125">
        <v>66</v>
      </c>
      <c r="G14" s="125">
        <v>46</v>
      </c>
      <c r="H14" s="125">
        <v>120</v>
      </c>
      <c r="I14" s="125">
        <v>120</v>
      </c>
      <c r="J14" s="124">
        <v>120</v>
      </c>
      <c r="K14" s="121"/>
      <c r="L14" s="121"/>
      <c r="M14" s="121"/>
      <c r="N14" s="121"/>
      <c r="O14" s="122"/>
      <c r="P14" s="107">
        <v>0.17430555555555557</v>
      </c>
      <c r="Q14" s="107">
        <v>0.18819444444444444</v>
      </c>
      <c r="R14" s="126" t="s">
        <v>81</v>
      </c>
    </row>
    <row r="15" spans="1:34" s="76" customFormat="1" ht="18.75">
      <c r="A15" s="85">
        <v>7</v>
      </c>
      <c r="B15" s="80" t="s">
        <v>75</v>
      </c>
      <c r="C15" s="120">
        <v>0.013888888888888888</v>
      </c>
      <c r="D15" s="123">
        <v>0</v>
      </c>
      <c r="E15" s="123">
        <v>0</v>
      </c>
      <c r="F15" s="123">
        <v>83</v>
      </c>
      <c r="G15" s="123">
        <v>80</v>
      </c>
      <c r="H15" s="123">
        <v>100</v>
      </c>
      <c r="I15" s="123">
        <v>120</v>
      </c>
      <c r="J15" s="124">
        <v>120</v>
      </c>
      <c r="K15" s="121"/>
      <c r="L15" s="121"/>
      <c r="M15" s="121"/>
      <c r="N15" s="121"/>
      <c r="O15" s="122"/>
      <c r="P15" s="105">
        <v>0.17465277777777777</v>
      </c>
      <c r="Q15" s="105">
        <v>0.1885416666666667</v>
      </c>
      <c r="R15" s="104" t="s">
        <v>83</v>
      </c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4" s="106" customFormat="1" ht="18.75">
      <c r="A16" s="85">
        <v>8</v>
      </c>
      <c r="B16" s="80" t="s">
        <v>56</v>
      </c>
      <c r="C16" s="120">
        <v>0.013888888888888888</v>
      </c>
      <c r="D16" s="123">
        <v>0</v>
      </c>
      <c r="E16" s="123">
        <v>0</v>
      </c>
      <c r="F16" s="123">
        <v>98</v>
      </c>
      <c r="G16" s="123">
        <v>80</v>
      </c>
      <c r="H16" s="123">
        <v>120</v>
      </c>
      <c r="I16" s="123">
        <v>120</v>
      </c>
      <c r="J16" s="124">
        <v>120</v>
      </c>
      <c r="K16" s="121"/>
      <c r="L16" s="121"/>
      <c r="M16" s="121"/>
      <c r="N16" s="121"/>
      <c r="O16" s="122"/>
      <c r="P16" s="105">
        <v>0.18680555555555556</v>
      </c>
      <c r="Q16" s="105">
        <v>0.20069444444444443</v>
      </c>
      <c r="R16" s="104" t="s">
        <v>80</v>
      </c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</row>
    <row r="17" spans="1:34" s="103" customFormat="1" ht="18.75">
      <c r="A17" s="85">
        <v>9</v>
      </c>
      <c r="B17" s="80" t="s">
        <v>31</v>
      </c>
      <c r="C17" s="120">
        <v>0.013888888888888888</v>
      </c>
      <c r="D17" s="123">
        <v>13</v>
      </c>
      <c r="E17" s="123">
        <v>0</v>
      </c>
      <c r="F17" s="123">
        <v>81</v>
      </c>
      <c r="G17" s="123">
        <v>86</v>
      </c>
      <c r="H17" s="123">
        <v>120</v>
      </c>
      <c r="I17" s="123">
        <v>120</v>
      </c>
      <c r="J17" s="124">
        <v>120</v>
      </c>
      <c r="K17" s="122"/>
      <c r="L17" s="123"/>
      <c r="M17" s="123"/>
      <c r="N17" s="123"/>
      <c r="O17" s="123"/>
      <c r="P17" s="105">
        <v>0.1875</v>
      </c>
      <c r="Q17" s="105">
        <v>0.20138888888888887</v>
      </c>
      <c r="R17" s="104" t="s">
        <v>82</v>
      </c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8" spans="1:18" s="103" customFormat="1" ht="18.75">
      <c r="A18" s="85">
        <v>10</v>
      </c>
      <c r="B18" s="106" t="s">
        <v>33</v>
      </c>
      <c r="C18" s="120">
        <v>0.013888888888888888</v>
      </c>
      <c r="D18" s="123">
        <v>7</v>
      </c>
      <c r="E18" s="123">
        <v>0</v>
      </c>
      <c r="F18" s="123">
        <v>100</v>
      </c>
      <c r="G18" s="123">
        <v>120</v>
      </c>
      <c r="H18" s="123">
        <v>120</v>
      </c>
      <c r="I18" s="123">
        <v>120</v>
      </c>
      <c r="J18" s="124">
        <v>120</v>
      </c>
      <c r="K18" s="122"/>
      <c r="L18" s="123"/>
      <c r="M18" s="123"/>
      <c r="N18" s="123"/>
      <c r="O18" s="123"/>
      <c r="P18" s="105">
        <v>0.20381944444444444</v>
      </c>
      <c r="Q18" s="105">
        <v>0.22048611111111113</v>
      </c>
      <c r="R18" s="104" t="s">
        <v>86</v>
      </c>
    </row>
    <row r="19" s="68" customFormat="1" ht="12.75">
      <c r="A19" s="102"/>
    </row>
    <row r="20" spans="1:18" ht="18.75">
      <c r="A20" s="157" t="s">
        <v>92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</row>
    <row r="21" spans="1:18" ht="18.75">
      <c r="A21" s="158" t="s">
        <v>91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</sheetData>
  <sheetProtection/>
  <mergeCells count="12">
    <mergeCell ref="A1:R1"/>
    <mergeCell ref="A2:R2"/>
    <mergeCell ref="A3:R3"/>
    <mergeCell ref="A4:R4"/>
    <mergeCell ref="A20:R20"/>
    <mergeCell ref="A21:R21"/>
    <mergeCell ref="A5:R5"/>
    <mergeCell ref="A7:A8"/>
    <mergeCell ref="B7:B8"/>
    <mergeCell ref="P7:P8"/>
    <mergeCell ref="R7:R8"/>
    <mergeCell ref="Q7:Q8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27.57421875" style="0" bestFit="1" customWidth="1"/>
    <col min="4" max="4" width="18.28125" style="0" hidden="1" customWidth="1"/>
    <col min="5" max="5" width="9.140625" style="0" hidden="1" customWidth="1"/>
    <col min="6" max="6" width="9.8515625" style="0" customWidth="1"/>
    <col min="7" max="7" width="10.140625" style="0" customWidth="1"/>
  </cols>
  <sheetData>
    <row r="2" spans="1:8" s="127" customFormat="1" ht="36">
      <c r="A2" s="54" t="s">
        <v>53</v>
      </c>
      <c r="B2" s="54" t="s">
        <v>50</v>
      </c>
      <c r="C2" s="58" t="s">
        <v>52</v>
      </c>
      <c r="D2" s="59"/>
      <c r="E2" s="60"/>
      <c r="F2" s="61" t="s">
        <v>69</v>
      </c>
      <c r="G2" s="61" t="s">
        <v>51</v>
      </c>
      <c r="H2" s="61" t="s">
        <v>61</v>
      </c>
    </row>
    <row r="3" spans="1:8" ht="18.75">
      <c r="A3" s="111">
        <v>1</v>
      </c>
      <c r="B3" s="55" t="s">
        <v>1</v>
      </c>
      <c r="C3" s="166">
        <f>'Крос 5й клас'!AY3</f>
        <v>1</v>
      </c>
      <c r="D3" s="166" t="e">
        <f>B3/B3</f>
        <v>#VALUE!</v>
      </c>
      <c r="E3" s="166">
        <f>C3/C3</f>
        <v>1</v>
      </c>
      <c r="F3" s="167">
        <v>1</v>
      </c>
      <c r="G3" s="168">
        <f>F3+C3</f>
        <v>2</v>
      </c>
      <c r="H3" s="110" t="s">
        <v>70</v>
      </c>
    </row>
    <row r="4" spans="1:8" ht="18.75">
      <c r="A4" s="111">
        <v>2</v>
      </c>
      <c r="B4" s="56" t="s">
        <v>55</v>
      </c>
      <c r="C4" s="166">
        <f>'Крос 5й клас'!AY4</f>
        <v>1.494550408719345</v>
      </c>
      <c r="D4" s="166" t="e">
        <f>B4/#REF!</f>
        <v>#VALUE!</v>
      </c>
      <c r="E4" s="166" t="e">
        <f>C4/#REF!</f>
        <v>#REF!</v>
      </c>
      <c r="F4" s="167">
        <v>1.7382</v>
      </c>
      <c r="G4" s="168">
        <f aca="true" t="shared" si="0" ref="G4:G9">F4+C4</f>
        <v>3.232750408719345</v>
      </c>
      <c r="H4" s="110" t="s">
        <v>72</v>
      </c>
    </row>
    <row r="5" spans="1:8" ht="18.75">
      <c r="A5" s="111">
        <v>3</v>
      </c>
      <c r="B5" s="56" t="s">
        <v>54</v>
      </c>
      <c r="C5" s="166">
        <f>'Крос 5й клас'!AY6</f>
        <v>1.603542234332424</v>
      </c>
      <c r="D5" s="166" t="e">
        <f>B5/#REF!</f>
        <v>#VALUE!</v>
      </c>
      <c r="E5" s="166" t="e">
        <f>C5/#REF!</f>
        <v>#REF!</v>
      </c>
      <c r="F5" s="167">
        <v>1.7225</v>
      </c>
      <c r="G5" s="168">
        <f t="shared" si="0"/>
        <v>3.326042234332424</v>
      </c>
      <c r="H5" s="110" t="s">
        <v>71</v>
      </c>
    </row>
    <row r="6" spans="1:8" ht="18.75">
      <c r="A6" s="111">
        <v>4</v>
      </c>
      <c r="B6" s="56" t="s">
        <v>3</v>
      </c>
      <c r="C6" s="166">
        <f>'Крос 5й клас'!AY9</f>
        <v>1.6648501362397805</v>
      </c>
      <c r="D6" s="166" t="e">
        <f>B6/#REF!</f>
        <v>#VALUE!</v>
      </c>
      <c r="E6" s="166" t="e">
        <f>C6/#REF!</f>
        <v>#REF!</v>
      </c>
      <c r="F6" s="167">
        <v>2.1884</v>
      </c>
      <c r="G6" s="168">
        <f t="shared" si="0"/>
        <v>3.8532501362397804</v>
      </c>
      <c r="H6" s="112">
        <v>4</v>
      </c>
    </row>
    <row r="7" spans="1:8" ht="18.75">
      <c r="A7" s="111">
        <v>5</v>
      </c>
      <c r="B7" s="56" t="s">
        <v>56</v>
      </c>
      <c r="C7" s="166">
        <f>'Крос 5й клас'!AY7</f>
        <v>1.6049046321525868</v>
      </c>
      <c r="D7" s="166" t="e">
        <f>B7/#REF!</f>
        <v>#VALUE!</v>
      </c>
      <c r="E7" s="166" t="e">
        <f>C7/#REF!</f>
        <v>#REF!</v>
      </c>
      <c r="F7" s="167">
        <v>2.3298</v>
      </c>
      <c r="G7" s="168">
        <f t="shared" si="0"/>
        <v>3.934704632152587</v>
      </c>
      <c r="H7" s="112">
        <v>5</v>
      </c>
    </row>
    <row r="8" spans="1:8" ht="18.75">
      <c r="A8" s="111">
        <v>6</v>
      </c>
      <c r="B8" s="56" t="s">
        <v>4</v>
      </c>
      <c r="C8" s="166">
        <f>'Крос 5й клас'!AY8</f>
        <v>1.6811989100817426</v>
      </c>
      <c r="D8" s="166" t="e">
        <f>B8/#REF!</f>
        <v>#VALUE!</v>
      </c>
      <c r="E8" s="166" t="e">
        <f>C8/#REF!</f>
        <v>#REF!</v>
      </c>
      <c r="F8" s="167">
        <v>2.3979</v>
      </c>
      <c r="G8" s="168">
        <f t="shared" si="0"/>
        <v>4.0790989100817425</v>
      </c>
      <c r="H8" s="112">
        <v>6</v>
      </c>
    </row>
    <row r="9" spans="1:8" ht="20.25">
      <c r="A9" s="111">
        <v>7</v>
      </c>
      <c r="B9" s="57" t="s">
        <v>57</v>
      </c>
      <c r="C9" s="166">
        <f>'Крос 5й клас'!AY5</f>
        <v>1.4850136239781995</v>
      </c>
      <c r="D9" s="166" t="e">
        <f>B9/#REF!</f>
        <v>#VALUE!</v>
      </c>
      <c r="E9" s="166" t="e">
        <f>C9/#REF!</f>
        <v>#REF!</v>
      </c>
      <c r="F9" s="167">
        <v>2.9371</v>
      </c>
      <c r="G9" s="168">
        <f t="shared" si="0"/>
        <v>4.422113623978199</v>
      </c>
      <c r="H9" s="112">
        <v>7</v>
      </c>
    </row>
    <row r="14" spans="1:7" ht="15">
      <c r="A14" s="62"/>
      <c r="B14" s="62"/>
      <c r="C14" s="62"/>
      <c r="D14" s="62"/>
      <c r="E14" s="62"/>
      <c r="F14" s="62"/>
      <c r="G14" s="62"/>
    </row>
    <row r="15" spans="1:7" ht="15">
      <c r="A15" s="62"/>
      <c r="B15" s="62"/>
      <c r="C15" s="62"/>
      <c r="D15" s="62"/>
      <c r="E15" s="62"/>
      <c r="F15" s="62"/>
      <c r="G15" s="62"/>
    </row>
    <row r="16" spans="1:7" ht="15">
      <c r="A16" s="62"/>
      <c r="B16" s="62"/>
      <c r="C16" s="62"/>
      <c r="D16" s="62"/>
      <c r="E16" s="62"/>
      <c r="F16" s="62"/>
      <c r="G16" s="62"/>
    </row>
    <row r="17" spans="1:7" ht="15">
      <c r="A17" s="62"/>
      <c r="B17" s="62"/>
      <c r="C17" s="62"/>
      <c r="D17" s="62"/>
      <c r="E17" s="62"/>
      <c r="F17" s="62"/>
      <c r="G17" s="62"/>
    </row>
    <row r="18" spans="1:7" ht="15">
      <c r="A18" s="62"/>
      <c r="B18" s="62"/>
      <c r="C18" s="62"/>
      <c r="D18" s="62"/>
      <c r="E18" s="62"/>
      <c r="F18" s="62"/>
      <c r="G18" s="62"/>
    </row>
    <row r="19" spans="1:7" ht="15">
      <c r="A19" s="62"/>
      <c r="B19" s="62"/>
      <c r="C19" s="62"/>
      <c r="D19" s="62"/>
      <c r="E19" s="62"/>
      <c r="F19" s="62"/>
      <c r="G19" s="62"/>
    </row>
    <row r="20" spans="1:7" ht="15">
      <c r="A20" s="62"/>
      <c r="B20" s="62"/>
      <c r="C20" s="62"/>
      <c r="D20" s="62"/>
      <c r="E20" s="62"/>
      <c r="F20" s="62"/>
      <c r="G20" s="62"/>
    </row>
    <row r="21" spans="1:7" ht="15">
      <c r="A21" s="62"/>
      <c r="B21" s="62"/>
      <c r="C21" s="62"/>
      <c r="D21" s="62"/>
      <c r="E21" s="62"/>
      <c r="F21" s="62"/>
      <c r="G21" s="62"/>
    </row>
    <row r="22" spans="1:7" ht="15">
      <c r="A22" s="62"/>
      <c r="B22" s="62"/>
      <c r="C22" s="62"/>
      <c r="D22" s="62"/>
      <c r="E22" s="62"/>
      <c r="F22" s="62"/>
      <c r="G22" s="62"/>
    </row>
    <row r="23" spans="1:7" ht="15">
      <c r="A23" s="62"/>
      <c r="B23" s="62"/>
      <c r="C23" s="62"/>
      <c r="D23" s="62"/>
      <c r="E23" s="62"/>
      <c r="F23" s="62"/>
      <c r="G23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7.28125" style="0" bestFit="1" customWidth="1"/>
    <col min="3" max="3" width="9.7109375" style="0" customWidth="1"/>
    <col min="4" max="5" width="9.140625" style="0" hidden="1" customWidth="1"/>
    <col min="6" max="6" width="10.7109375" style="0" customWidth="1"/>
    <col min="7" max="7" width="11.00390625" style="0" customWidth="1"/>
    <col min="8" max="8" width="10.140625" style="0" bestFit="1" customWidth="1"/>
  </cols>
  <sheetData>
    <row r="3" spans="1:8" s="127" customFormat="1" ht="15" customHeight="1">
      <c r="A3" s="54" t="s">
        <v>53</v>
      </c>
      <c r="B3" s="54" t="s">
        <v>50</v>
      </c>
      <c r="C3" s="131" t="s">
        <v>52</v>
      </c>
      <c r="D3" s="131"/>
      <c r="E3" s="131"/>
      <c r="F3" s="131" t="s">
        <v>69</v>
      </c>
      <c r="G3" s="131" t="s">
        <v>51</v>
      </c>
      <c r="H3" s="131" t="s">
        <v>61</v>
      </c>
    </row>
    <row r="4" spans="1:8" s="127" customFormat="1" ht="18.75">
      <c r="A4" s="129">
        <v>1</v>
      </c>
      <c r="B4" s="128" t="s">
        <v>73</v>
      </c>
      <c r="C4" s="169">
        <v>1.2441860465116281</v>
      </c>
      <c r="D4" s="169"/>
      <c r="E4" s="169"/>
      <c r="F4" s="170">
        <v>1</v>
      </c>
      <c r="G4" s="169">
        <f>F4+C4</f>
        <v>2.2441860465116283</v>
      </c>
      <c r="H4" s="64" t="s">
        <v>90</v>
      </c>
    </row>
    <row r="5" spans="1:8" s="127" customFormat="1" ht="18.75">
      <c r="A5" s="129">
        <v>2</v>
      </c>
      <c r="B5" s="128" t="s">
        <v>76</v>
      </c>
      <c r="C5" s="169">
        <v>1</v>
      </c>
      <c r="D5" s="169"/>
      <c r="E5" s="169"/>
      <c r="F5" s="170">
        <v>1.8035</v>
      </c>
      <c r="G5" s="169">
        <f aca="true" t="shared" si="0" ref="G5:G11">F5+C5</f>
        <v>2.8035</v>
      </c>
      <c r="H5" s="64" t="s">
        <v>72</v>
      </c>
    </row>
    <row r="6" spans="1:8" s="127" customFormat="1" ht="18.75">
      <c r="A6" s="129">
        <v>3</v>
      </c>
      <c r="B6" s="128" t="s">
        <v>55</v>
      </c>
      <c r="C6" s="169">
        <v>1.2965116279069768</v>
      </c>
      <c r="D6" s="169"/>
      <c r="E6" s="169"/>
      <c r="F6" s="170">
        <v>2.5982</v>
      </c>
      <c r="G6" s="169">
        <f t="shared" si="0"/>
        <v>3.8947116279069767</v>
      </c>
      <c r="H6" s="64" t="s">
        <v>71</v>
      </c>
    </row>
    <row r="7" spans="1:8" s="127" customFormat="1" ht="18.75">
      <c r="A7" s="129">
        <v>4</v>
      </c>
      <c r="B7" s="130" t="s">
        <v>57</v>
      </c>
      <c r="C7" s="169">
        <v>1.1046511627906974</v>
      </c>
      <c r="D7" s="169"/>
      <c r="E7" s="169"/>
      <c r="F7" s="170">
        <v>4.7767</v>
      </c>
      <c r="G7" s="169">
        <f t="shared" si="0"/>
        <v>5.881351162790697</v>
      </c>
      <c r="H7" s="113">
        <v>4</v>
      </c>
    </row>
    <row r="8" spans="1:8" s="127" customFormat="1" ht="18.75">
      <c r="A8" s="129">
        <v>5</v>
      </c>
      <c r="B8" s="128" t="s">
        <v>75</v>
      </c>
      <c r="C8" s="169">
        <v>1.2994186046511633</v>
      </c>
      <c r="D8" s="169"/>
      <c r="E8" s="169"/>
      <c r="F8" s="170">
        <v>5.0267</v>
      </c>
      <c r="G8" s="169">
        <f t="shared" si="0"/>
        <v>6.326118604651163</v>
      </c>
      <c r="H8" s="113">
        <v>5</v>
      </c>
    </row>
    <row r="9" spans="1:8" s="127" customFormat="1" ht="18.75">
      <c r="A9" s="129">
        <v>6</v>
      </c>
      <c r="B9" s="128" t="s">
        <v>56</v>
      </c>
      <c r="C9" s="169">
        <v>1.1744186046511633</v>
      </c>
      <c r="D9" s="169"/>
      <c r="E9" s="169"/>
      <c r="F9" s="170">
        <v>5.1607</v>
      </c>
      <c r="G9" s="169">
        <f t="shared" si="0"/>
        <v>6.335118604651163</v>
      </c>
      <c r="H9" s="113">
        <v>6</v>
      </c>
    </row>
    <row r="10" spans="1:8" s="127" customFormat="1" ht="18.75">
      <c r="A10" s="129">
        <v>7</v>
      </c>
      <c r="B10" s="130" t="s">
        <v>77</v>
      </c>
      <c r="C10" s="169">
        <v>1.6918604651162787</v>
      </c>
      <c r="D10" s="169"/>
      <c r="E10" s="169"/>
      <c r="F10" s="170">
        <v>4.8214</v>
      </c>
      <c r="G10" s="169">
        <f t="shared" si="0"/>
        <v>6.513260465116279</v>
      </c>
      <c r="H10" s="113">
        <v>7</v>
      </c>
    </row>
    <row r="11" spans="1:8" s="127" customFormat="1" ht="18.75">
      <c r="A11" s="129">
        <v>8</v>
      </c>
      <c r="B11" s="130" t="s">
        <v>33</v>
      </c>
      <c r="C11" s="169">
        <v>2.424418604651163</v>
      </c>
      <c r="D11" s="169"/>
      <c r="E11" s="169"/>
      <c r="F11" s="170">
        <v>5.6694</v>
      </c>
      <c r="G11" s="169">
        <f t="shared" si="0"/>
        <v>8.093818604651164</v>
      </c>
      <c r="H11" s="113">
        <v>8</v>
      </c>
    </row>
    <row r="12" spans="1:8" s="127" customFormat="1" ht="18.75">
      <c r="A12" s="129">
        <v>9</v>
      </c>
      <c r="B12" s="128" t="s">
        <v>74</v>
      </c>
      <c r="C12" s="169" t="s">
        <v>88</v>
      </c>
      <c r="D12" s="169"/>
      <c r="E12" s="169"/>
      <c r="F12" s="170">
        <v>4.83</v>
      </c>
      <c r="G12" s="169" t="s">
        <v>88</v>
      </c>
      <c r="H12" s="113" t="s">
        <v>88</v>
      </c>
    </row>
    <row r="13" spans="1:8" s="127" customFormat="1" ht="18.75">
      <c r="A13" s="129">
        <v>10</v>
      </c>
      <c r="B13" s="128" t="s">
        <v>31</v>
      </c>
      <c r="C13" s="169" t="s">
        <v>89</v>
      </c>
      <c r="D13" s="169"/>
      <c r="E13" s="169"/>
      <c r="F13" s="170">
        <v>5.1785</v>
      </c>
      <c r="G13" s="169" t="s">
        <v>88</v>
      </c>
      <c r="H13" s="113" t="s">
        <v>88</v>
      </c>
    </row>
    <row r="14" spans="6:7" ht="15">
      <c r="F14" s="63"/>
      <c r="G14" s="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Rulek</dc:creator>
  <cp:keywords/>
  <dc:description/>
  <cp:lastModifiedBy>Келин Алексей</cp:lastModifiedBy>
  <cp:lastPrinted>2012-04-07T20:49:20Z</cp:lastPrinted>
  <dcterms:created xsi:type="dcterms:W3CDTF">2012-04-07T17:49:16Z</dcterms:created>
  <dcterms:modified xsi:type="dcterms:W3CDTF">2012-04-11T09:33:04Z</dcterms:modified>
  <cp:category/>
  <cp:version/>
  <cp:contentType/>
  <cp:contentStatus/>
</cp:coreProperties>
</file>